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BS1\RedirectedFolders\smcguire\My Documents\Worksheets\"/>
    </mc:Choice>
  </mc:AlternateContent>
  <bookViews>
    <workbookView xWindow="480" yWindow="300" windowWidth="12120" windowHeight="8880" tabRatio="760"/>
  </bookViews>
  <sheets>
    <sheet name="Worksheet #1" sheetId="1" r:id="rId1"/>
    <sheet name="Conv #2" sheetId="2" r:id="rId2"/>
    <sheet name="Centris, MY FIRST HOME" sheetId="9" r:id="rId3"/>
    <sheet name="FHA #3" sheetId="4" r:id="rId4"/>
    <sheet name="NIFA-HBA" sheetId="8" r:id="rId5"/>
    <sheet name="VA #4" sheetId="5" r:id="rId6"/>
    <sheet name="Ratios #5" sheetId="6" r:id="rId7"/>
    <sheet name="Ratio Approval Letter #6" sheetId="3" r:id="rId8"/>
    <sheet name="Savings Calculation" sheetId="7" r:id="rId9"/>
  </sheets>
  <calcPr calcId="171027"/>
</workbook>
</file>

<file path=xl/calcChain.xml><?xml version="1.0" encoding="utf-8"?>
<calcChain xmlns="http://schemas.openxmlformats.org/spreadsheetml/2006/main">
  <c r="J56" i="1" l="1"/>
  <c r="D19" i="4" s="1"/>
  <c r="D81" i="5"/>
  <c r="J80" i="5"/>
  <c r="J91" i="5" s="1"/>
  <c r="D109" i="5" s="1"/>
  <c r="D80" i="5"/>
  <c r="I110" i="5" s="1"/>
  <c r="J81" i="5"/>
  <c r="D78" i="5"/>
  <c r="I65" i="5"/>
  <c r="G65" i="5"/>
  <c r="K122" i="5"/>
  <c r="D111" i="5"/>
  <c r="J92" i="5"/>
  <c r="D110" i="5"/>
  <c r="C74" i="5"/>
  <c r="G121" i="4"/>
  <c r="I121" i="4"/>
  <c r="D76" i="4"/>
  <c r="D79" i="4"/>
  <c r="J78" i="4"/>
  <c r="D80" i="4"/>
  <c r="D97" i="4"/>
  <c r="J142" i="4"/>
  <c r="D81" i="4"/>
  <c r="J76" i="4" s="1"/>
  <c r="J139" i="4" s="1"/>
  <c r="I63" i="4"/>
  <c r="G63" i="4"/>
  <c r="J168" i="4"/>
  <c r="C129" i="4"/>
  <c r="K118" i="4"/>
  <c r="D108" i="4"/>
  <c r="J91" i="4"/>
  <c r="D107" i="4"/>
  <c r="C72" i="4"/>
  <c r="D8" i="3"/>
  <c r="D80" i="9"/>
  <c r="I46" i="9"/>
  <c r="J80" i="9"/>
  <c r="I63" i="9"/>
  <c r="G63" i="9"/>
  <c r="J111" i="9"/>
  <c r="C71" i="9"/>
  <c r="J16" i="9"/>
  <c r="I43" i="9" s="1"/>
  <c r="J84" i="9"/>
  <c r="I1" i="9"/>
  <c r="K55" i="9"/>
  <c r="D45" i="9"/>
  <c r="D44" i="9"/>
  <c r="J28" i="9"/>
  <c r="C9" i="9"/>
  <c r="J16" i="4"/>
  <c r="J27" i="4"/>
  <c r="D43" i="4" s="1"/>
  <c r="H28" i="7"/>
  <c r="H19" i="7"/>
  <c r="H35" i="7"/>
  <c r="D6" i="3"/>
  <c r="J17" i="4"/>
  <c r="I46" i="5"/>
  <c r="J44" i="4"/>
  <c r="J42" i="2"/>
  <c r="J14" i="2"/>
  <c r="J15" i="9" s="1"/>
  <c r="J16" i="5"/>
  <c r="J27" i="5"/>
  <c r="D45" i="5" s="1"/>
  <c r="D47" i="5"/>
  <c r="D46" i="4"/>
  <c r="D44" i="2"/>
  <c r="D43" i="2"/>
  <c r="J15" i="2"/>
  <c r="G1" i="5"/>
  <c r="I1" i="2"/>
  <c r="I1" i="4"/>
  <c r="G1" i="4"/>
  <c r="G1" i="2"/>
  <c r="G1" i="9"/>
  <c r="K58" i="5"/>
  <c r="J17" i="5"/>
  <c r="K56" i="4"/>
  <c r="K54" i="2"/>
  <c r="J27" i="2"/>
  <c r="C8" i="2"/>
  <c r="C10" i="4"/>
  <c r="C10" i="5"/>
  <c r="D10" i="3"/>
  <c r="G6" i="3"/>
  <c r="F4" i="3"/>
  <c r="F3" i="3"/>
  <c r="D4" i="3"/>
  <c r="D3" i="3"/>
  <c r="C16" i="6"/>
  <c r="C15" i="6"/>
  <c r="I1" i="5"/>
  <c r="J17" i="6"/>
  <c r="J48" i="6" s="1"/>
  <c r="J28" i="5"/>
  <c r="D46" i="5" s="1"/>
  <c r="J29" i="4"/>
  <c r="D45" i="4" s="1"/>
  <c r="D5" i="1"/>
  <c r="J25" i="2"/>
  <c r="D41" i="2" s="1"/>
  <c r="J24" i="2"/>
  <c r="J46" i="2" s="1"/>
  <c r="J26" i="4"/>
  <c r="J47" i="4" s="1"/>
  <c r="J26" i="5"/>
  <c r="I49" i="5" s="1"/>
  <c r="J79" i="4"/>
  <c r="D18" i="5"/>
  <c r="D82" i="5" s="1"/>
  <c r="J78" i="5" s="1"/>
  <c r="D75" i="4"/>
  <c r="J77" i="4" s="1"/>
  <c r="D17" i="9"/>
  <c r="D15" i="9" s="1"/>
  <c r="D49" i="9" s="1"/>
  <c r="J13" i="9"/>
  <c r="J81" i="9" s="1"/>
  <c r="J88" i="4"/>
  <c r="J89" i="4"/>
  <c r="D105" i="4"/>
  <c r="J141" i="4"/>
  <c r="I106" i="4"/>
  <c r="I151" i="4"/>
  <c r="J90" i="5"/>
  <c r="I113" i="5" s="1"/>
  <c r="J41" i="6"/>
  <c r="I109" i="4"/>
  <c r="I154" i="4"/>
  <c r="D18" i="2" l="1"/>
  <c r="D74" i="4"/>
  <c r="D84" i="4" s="1"/>
  <c r="D92" i="4" s="1"/>
  <c r="J14" i="4"/>
  <c r="D20" i="4"/>
  <c r="D82" i="4" s="1"/>
  <c r="D112" i="4" s="1"/>
  <c r="D81" i="9"/>
  <c r="J78" i="9" s="1"/>
  <c r="K88" i="9" s="1"/>
  <c r="J25" i="9"/>
  <c r="J26" i="9"/>
  <c r="D42" i="9" s="1"/>
  <c r="J83" i="9"/>
  <c r="J90" i="4"/>
  <c r="J140" i="4"/>
  <c r="J38" i="6"/>
  <c r="J47" i="6"/>
  <c r="J55" i="6"/>
  <c r="D20" i="9"/>
  <c r="D22" i="9" s="1"/>
  <c r="J14" i="5"/>
  <c r="D19" i="5"/>
  <c r="D20" i="5" s="1"/>
  <c r="J45" i="6"/>
  <c r="D44" i="4"/>
  <c r="J12" i="2" l="1"/>
  <c r="D19" i="2"/>
  <c r="D48" i="2" s="1"/>
  <c r="D50" i="4"/>
  <c r="D83" i="4"/>
  <c r="D85" i="4" s="1"/>
  <c r="J73" i="4" s="1"/>
  <c r="K83" i="4" s="1"/>
  <c r="D21" i="4"/>
  <c r="J86" i="9"/>
  <c r="D84" i="5"/>
  <c r="D21" i="5"/>
  <c r="D22" i="5" s="1"/>
  <c r="J92" i="4"/>
  <c r="J136" i="4"/>
  <c r="D136" i="4"/>
  <c r="D34" i="9"/>
  <c r="J10" i="9"/>
  <c r="J29" i="9"/>
  <c r="J34" i="9" s="1"/>
  <c r="D46" i="9"/>
  <c r="J80" i="4"/>
  <c r="D13" i="4"/>
  <c r="J15" i="4" s="1"/>
  <c r="J28" i="4" s="1"/>
  <c r="D12" i="4"/>
  <c r="D22" i="4" s="1"/>
  <c r="D30" i="4" s="1"/>
  <c r="J97" i="4"/>
  <c r="D106" i="4"/>
  <c r="D83" i="5"/>
  <c r="D116" i="5" s="1"/>
  <c r="D52" i="5"/>
  <c r="D21" i="2" l="1"/>
  <c r="D95" i="4"/>
  <c r="D99" i="4" s="1"/>
  <c r="K99" i="4" s="1"/>
  <c r="D86" i="5"/>
  <c r="J11" i="5"/>
  <c r="D33" i="5"/>
  <c r="D44" i="5" s="1"/>
  <c r="D51" i="5" s="1"/>
  <c r="K52" i="5" s="1"/>
  <c r="J29" i="5"/>
  <c r="J35" i="5" s="1"/>
  <c r="K20" i="9"/>
  <c r="J17" i="9"/>
  <c r="D36" i="9"/>
  <c r="K36" i="9" s="1"/>
  <c r="D41" i="9"/>
  <c r="D48" i="9" s="1"/>
  <c r="D104" i="4"/>
  <c r="D111" i="4" s="1"/>
  <c r="K112" i="4" s="1"/>
  <c r="H158" i="4" s="1"/>
  <c r="H159" i="4" s="1"/>
  <c r="D131" i="4" s="1"/>
  <c r="J132" i="4" s="1"/>
  <c r="D23" i="4"/>
  <c r="D30" i="5"/>
  <c r="D85" i="5"/>
  <c r="D94" i="5" s="1"/>
  <c r="J28" i="2" l="1"/>
  <c r="J13" i="2"/>
  <c r="J26" i="2" s="1"/>
  <c r="J9" i="2"/>
  <c r="D33" i="2"/>
  <c r="D35" i="5"/>
  <c r="K37" i="5" s="1"/>
  <c r="I98" i="9"/>
  <c r="K50" i="9"/>
  <c r="J11" i="4"/>
  <c r="D33" i="4"/>
  <c r="J30" i="4"/>
  <c r="J35" i="4" s="1"/>
  <c r="D97" i="5"/>
  <c r="J93" i="5"/>
  <c r="J99" i="5" s="1"/>
  <c r="J75" i="5"/>
  <c r="J144" i="4"/>
  <c r="K146" i="4"/>
  <c r="K21" i="5"/>
  <c r="K55" i="6" s="1"/>
  <c r="J18" i="5"/>
  <c r="J16" i="2" l="1"/>
  <c r="K19" i="2"/>
  <c r="K38" i="6" s="1"/>
  <c r="K41" i="6" s="1"/>
  <c r="D42" i="2"/>
  <c r="J33" i="2"/>
  <c r="D35" i="2"/>
  <c r="K35" i="2" s="1"/>
  <c r="D40" i="2"/>
  <c r="D47" i="2" s="1"/>
  <c r="K48" i="2" s="1"/>
  <c r="K85" i="5"/>
  <c r="J82" i="5"/>
  <c r="D42" i="4"/>
  <c r="D49" i="4" s="1"/>
  <c r="K50" i="4" s="1"/>
  <c r="D36" i="4"/>
  <c r="K37" i="4" s="1"/>
  <c r="K21" i="4"/>
  <c r="K45" i="6" s="1"/>
  <c r="J18" i="4"/>
  <c r="D99" i="5"/>
  <c r="K101" i="5" s="1"/>
  <c r="D108" i="5"/>
  <c r="D115" i="5" s="1"/>
  <c r="K116" i="5" s="1"/>
  <c r="K48" i="6" l="1"/>
  <c r="K47" i="6"/>
</calcChain>
</file>

<file path=xl/comments1.xml><?xml version="1.0" encoding="utf-8"?>
<comments xmlns="http://schemas.openxmlformats.org/spreadsheetml/2006/main">
  <authors>
    <author>Shawn McGuire</author>
    <author>SMcGuire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PMI Factor (monthly)
.0032  </t>
        </r>
        <r>
          <rPr>
            <sz val="9"/>
            <color indexed="81"/>
            <rFont val="Tahoma"/>
            <family val="2"/>
          </rPr>
          <t xml:space="preserve"> 80% to 85% LTV</t>
        </r>
        <r>
          <rPr>
            <b/>
            <sz val="9"/>
            <color indexed="81"/>
            <rFont val="Tahoma"/>
            <family val="2"/>
          </rPr>
          <t xml:space="preserve">
.0052</t>
        </r>
        <r>
          <rPr>
            <sz val="9"/>
            <color indexed="81"/>
            <rFont val="Tahoma"/>
            <family val="2"/>
          </rPr>
          <t xml:space="preserve">   86% to 90% LTV</t>
        </r>
        <r>
          <rPr>
            <b/>
            <sz val="9"/>
            <color indexed="81"/>
            <rFont val="Tahoma"/>
            <family val="2"/>
          </rPr>
          <t xml:space="preserve">
.0078   </t>
        </r>
        <r>
          <rPr>
            <sz val="9"/>
            <color indexed="81"/>
            <rFont val="Tahoma"/>
            <family val="2"/>
          </rPr>
          <t>91% to 95% LTV</t>
        </r>
        <r>
          <rPr>
            <b/>
            <sz val="9"/>
            <color indexed="81"/>
            <rFont val="Tahoma"/>
            <family val="2"/>
          </rPr>
          <t xml:space="preserve">
.0096   </t>
        </r>
        <r>
          <rPr>
            <sz val="9"/>
            <color indexed="81"/>
            <rFont val="Tahoma"/>
            <family val="2"/>
          </rPr>
          <t>96% to 100% LTV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Ins Chart:
Upto $180,000:  $795
Over $180,001:  $995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Shawn McGuire</author>
  </authors>
  <commentList>
    <comment ref="F109" authorId="0" shapeId="0">
      <text>
        <r>
          <rPr>
            <b/>
            <sz val="8"/>
            <color indexed="81"/>
            <rFont val="Tahoma"/>
            <family val="2"/>
          </rPr>
          <t>EMD on HBA is total of $1,000
@lot to bsmt:  $500 at contract
                           $500 in 30 days
@frame and beyond:  $1,000 at contract
                                        $0 in 30 days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SMcGuire</author>
    <author>Shawn McGuire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 xml:space="preserve">Ins Chart:
Upto $180,000   $795
Over $180,001   $995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6" authorId="1" shapeId="0">
      <text>
        <r>
          <rPr>
            <b/>
            <sz val="8"/>
            <color indexed="81"/>
            <rFont val="Tahoma"/>
            <family val="2"/>
          </rPr>
          <t>EMD on HBA is total of $1,000
@lot to bsmt:  $500 at contract
                           $500 in 30 days
@frame and beyond:  $1,000 at contract
                                        $0 in 30 days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Shawn McGuire</author>
    <author>SMcGuire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1st Time Buyer: 2.15
Multiple Use Buyer: 3.30
VA funding Fee may be waived, lender to determine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Ins Chart:
Upto $180,000   $795
Over $180,001   $995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<sst xmlns="http://schemas.openxmlformats.org/spreadsheetml/2006/main" count="685" uniqueCount="293">
  <si>
    <t>Prepared for :</t>
  </si>
  <si>
    <t>Date:</t>
  </si>
  <si>
    <t>Base Price:</t>
  </si>
  <si>
    <t>GE Appliance Packages</t>
  </si>
  <si>
    <t>2" Decorator Blinds</t>
  </si>
  <si>
    <t>Gas Fireplace</t>
  </si>
  <si>
    <t>Sloped / Raised Ceilings as Shown Per Plan</t>
  </si>
  <si>
    <t>Deck or Patio as Shown Per Plan</t>
  </si>
  <si>
    <t>R-9.5 Exterior Basement Walls</t>
  </si>
  <si>
    <t>Garage Door Opener!</t>
  </si>
  <si>
    <t xml:space="preserve">2/10 Home Buyer Warranty </t>
  </si>
  <si>
    <t>And of course a Great Community!</t>
  </si>
  <si>
    <t>Home Style:</t>
  </si>
  <si>
    <t xml:space="preserve">First </t>
  </si>
  <si>
    <t>&amp;</t>
  </si>
  <si>
    <t>First</t>
  </si>
  <si>
    <t>Last</t>
  </si>
  <si>
    <t xml:space="preserve">    Optional Features</t>
  </si>
  <si>
    <t>Elevation Changes</t>
  </si>
  <si>
    <t>Finished Basement</t>
  </si>
  <si>
    <t>Walkout Basement Packages (If Lot Allows)</t>
  </si>
  <si>
    <t>Included!</t>
  </si>
  <si>
    <t>(if lot allows)</t>
  </si>
  <si>
    <t>Purchase Price:</t>
  </si>
  <si>
    <t>Self Cleaning Range With Ceramic Cooktop /</t>
  </si>
  <si>
    <t>Microwave/</t>
  </si>
  <si>
    <t>(if const. allows)</t>
  </si>
  <si>
    <t>(Prices are subject to change without notice.  Plans may vary from model home, ask Agent for details)</t>
  </si>
  <si>
    <t>Down Payment:</t>
  </si>
  <si>
    <t>Loan Amount:</t>
  </si>
  <si>
    <t>Total Loan Amount:</t>
  </si>
  <si>
    <t>Interest Rate:</t>
  </si>
  <si>
    <t>Conventional Loan</t>
  </si>
  <si>
    <t>Down Payment (%):</t>
  </si>
  <si>
    <t>Monthly Payments</t>
  </si>
  <si>
    <t>Principal &amp; Interest Payment:</t>
  </si>
  <si>
    <t>Taxes:</t>
  </si>
  <si>
    <t>Initial (lot taxes):</t>
  </si>
  <si>
    <t>Full Taxes (approx 6-12 months):</t>
  </si>
  <si>
    <t>Private Mortgage Insurance:</t>
  </si>
  <si>
    <t>Homeowner's Insurance:</t>
  </si>
  <si>
    <t>Your First Year Payment:</t>
  </si>
  <si>
    <t>(with partial taxes)</t>
  </si>
  <si>
    <t>(with full taxes)</t>
  </si>
  <si>
    <t>PMI Factor / Monthly:</t>
  </si>
  <si>
    <t>Term(years):</t>
  </si>
  <si>
    <t>Lot # / Address</t>
  </si>
  <si>
    <t>at</t>
  </si>
  <si>
    <t>FHA Loan</t>
  </si>
  <si>
    <t>VA Loan</t>
  </si>
  <si>
    <t>MIP Factor / Upfront:</t>
  </si>
  <si>
    <t>MIP Factor / Monthly:</t>
  </si>
  <si>
    <t>Conventional Financing:</t>
  </si>
  <si>
    <t>Closing Costs</t>
  </si>
  <si>
    <t>Loan Origination Fee:</t>
  </si>
  <si>
    <t>Loan Discount Point (   ):</t>
  </si>
  <si>
    <t>Appraisal Fee:</t>
  </si>
  <si>
    <t>Credit Report:</t>
  </si>
  <si>
    <t>MIP/PMI/VA Funding Fee:</t>
  </si>
  <si>
    <t>Closing Fee:</t>
  </si>
  <si>
    <t>Interest Based on 15 Days:</t>
  </si>
  <si>
    <t>Total (A):</t>
  </si>
  <si>
    <t>Property Taxes(9 months):</t>
  </si>
  <si>
    <t>1/2 Title Insurance:</t>
  </si>
  <si>
    <t>Soil Treatment:</t>
  </si>
  <si>
    <t>Current Property Taxes:</t>
  </si>
  <si>
    <t>Total (B):</t>
  </si>
  <si>
    <t>Total Cost Of Loan (A &amp; B):</t>
  </si>
  <si>
    <t>Your Down Payment:</t>
  </si>
  <si>
    <t>At Contract:</t>
  </si>
  <si>
    <t>30 Days After Contract:</t>
  </si>
  <si>
    <r>
      <t>Earnest Money Deposit:</t>
    </r>
    <r>
      <rPr>
        <sz val="10"/>
        <rFont val="Arial"/>
      </rPr>
      <t xml:space="preserve">  (applies to "Your Total Out Of Pocket" )</t>
    </r>
  </si>
  <si>
    <t>Total Earnest Money Deposit:</t>
  </si>
  <si>
    <t xml:space="preserve">                                                         (These are only estimates of what your Monthly Payments and Out of Pocket Expenses may be)</t>
  </si>
  <si>
    <t>as of:</t>
  </si>
  <si>
    <t>Your New Celebrity Home:</t>
  </si>
  <si>
    <t>FHA Financing:</t>
  </si>
  <si>
    <t xml:space="preserve"> Mortgage Insurance:</t>
  </si>
  <si>
    <t>Mortgage Ins Premium:</t>
  </si>
  <si>
    <t>VA Financing:</t>
  </si>
  <si>
    <t>VA Funding Factor / Upfront:</t>
  </si>
  <si>
    <t>government housing programs, such as loan limits.</t>
  </si>
  <si>
    <t xml:space="preserve">FHA Loans fixed or adjustable rate loans insured by the US Dept of Housing &amp; Urban </t>
  </si>
  <si>
    <t>first time buyers. FHA has loan limits for New and Used Homes.</t>
  </si>
  <si>
    <t>The loans are designed to make housing affordable for eligible US Veterans.</t>
  </si>
  <si>
    <t>Attachments:  NIFA</t>
  </si>
  <si>
    <t>*With approved credit scores</t>
  </si>
  <si>
    <t xml:space="preserve">Income </t>
  </si>
  <si>
    <t>Debt</t>
  </si>
  <si>
    <t>Credit Score</t>
  </si>
  <si>
    <t xml:space="preserve">Qualifying for Your New Celebrity consists of just a few qualifying factors. </t>
  </si>
  <si>
    <t>While I do not "Pull Your Credit Score", I am able to share with you the ratio's for qualifying for your New Home!</t>
  </si>
  <si>
    <t>Household Monthly Income: (Before taxes are taken out)</t>
  </si>
  <si>
    <t>Combined Monthly Income:</t>
  </si>
  <si>
    <t xml:space="preserve">With most financing the lender will consider a "Front End" and a "Back End" Ratio when qualifying you for your </t>
  </si>
  <si>
    <t>New Celebrity Home!</t>
  </si>
  <si>
    <t>Front End Ratio:</t>
  </si>
  <si>
    <t xml:space="preserve">Your Front End Ratio is the allowable percentage of your monthly income that you </t>
  </si>
  <si>
    <t>are allowed to use for your full Mortgage Payment. (Principal/Interest/Taxes and Insurance)</t>
  </si>
  <si>
    <t>Back End Ratio:</t>
  </si>
  <si>
    <t xml:space="preserve">are allowed to use for ALL of your revolving debt obligations (credit cards, car note, </t>
  </si>
  <si>
    <t xml:space="preserve">Your Back End Ratio is the allowable percentage of your monthly income that you </t>
  </si>
  <si>
    <t>student loans, child support, etc) AND your New Mortgage.</t>
  </si>
  <si>
    <t>Conventional</t>
  </si>
  <si>
    <t>For Conventional Financing, the ratios are:</t>
  </si>
  <si>
    <t>Front End:</t>
  </si>
  <si>
    <t>Back End:</t>
  </si>
  <si>
    <t>Your Allowance</t>
  </si>
  <si>
    <t>Proposed</t>
  </si>
  <si>
    <t>FHA</t>
  </si>
  <si>
    <t>For FHA Financing, the ratios are:</t>
  </si>
  <si>
    <t>Energy Efficient Low-E Insulated Windows</t>
  </si>
  <si>
    <r>
      <t xml:space="preserve">Conventional Financing is a loan that is </t>
    </r>
    <r>
      <rPr>
        <i/>
        <sz val="10"/>
        <rFont val="Arial"/>
        <family val="2"/>
      </rPr>
      <t>not made under any government</t>
    </r>
  </si>
  <si>
    <t xml:space="preserve">housing program.  Conventional loans are not subject to the restrictions of </t>
  </si>
  <si>
    <t>Attachments:  NIFA, NIFA (HBA), My Community, Adjustable Rates, Buy downs</t>
  </si>
  <si>
    <t>Your Projected Payment!</t>
  </si>
  <si>
    <t>Misc. Recording Fees:</t>
  </si>
  <si>
    <t xml:space="preserve">Development.  FHA loans are designed to make housing more affordable, particularly for </t>
  </si>
  <si>
    <t>Attachments:  NIFA, NIFA (HBA),My Community, Adjustable Rates, Buy downs</t>
  </si>
  <si>
    <t>Fixed rate loans guaranteed by the US Department of Veteran Affairs</t>
  </si>
  <si>
    <t>Eligible Veterans may be able to purchase a home with no down payment.</t>
  </si>
  <si>
    <t>VA</t>
  </si>
  <si>
    <t>For VA Financing, the ratios are:</t>
  </si>
  <si>
    <t>NONE</t>
  </si>
  <si>
    <t>Combined Monthly Revolving Debt:</t>
  </si>
  <si>
    <t xml:space="preserve">                                                                          (These are only estimates of what your Ratios may be)</t>
  </si>
  <si>
    <t>community</t>
  </si>
  <si>
    <t>Premier Home Site</t>
  </si>
  <si>
    <t>Association Dues:</t>
  </si>
  <si>
    <t>Trash &amp; Snow Removal</t>
  </si>
  <si>
    <r>
      <t xml:space="preserve">Congratulations… You Are </t>
    </r>
    <r>
      <rPr>
        <b/>
        <i/>
        <sz val="18"/>
        <rFont val="Arial"/>
        <family val="2"/>
      </rPr>
      <t>Ratio Approved!</t>
    </r>
  </si>
  <si>
    <t>Celebrity Home Buyer:</t>
  </si>
  <si>
    <t>Property Address:</t>
  </si>
  <si>
    <t>Date Prepared:</t>
  </si>
  <si>
    <t>Loan Type:</t>
  </si>
  <si>
    <t xml:space="preserve">   Conventional  /  FHA  /  VA</t>
  </si>
  <si>
    <t xml:space="preserve">Taking into consideration your estimated income and debt obligations, that you have shared with me, </t>
  </si>
  <si>
    <t>and considering the current ratios allowances set forth utilizing an FHA, Va, or Conventional Loan.</t>
  </si>
  <si>
    <r>
      <t xml:space="preserve">It is my pleasure to notify you that you are </t>
    </r>
    <r>
      <rPr>
        <b/>
        <sz val="12"/>
        <rFont val="Arial"/>
        <family val="2"/>
      </rPr>
      <t>"Ratio Approved"</t>
    </r>
    <r>
      <rPr>
        <sz val="10"/>
        <rFont val="Arial"/>
      </rPr>
      <t xml:space="preserve"> to purchase a New Celebrity Home!  </t>
    </r>
  </si>
  <si>
    <r>
      <t xml:space="preserve">A "Ratio Approval" is the </t>
    </r>
    <r>
      <rPr>
        <b/>
        <sz val="12"/>
        <rFont val="Arial"/>
        <family val="2"/>
      </rPr>
      <t>FIRST</t>
    </r>
    <r>
      <rPr>
        <sz val="10"/>
        <rFont val="Arial"/>
      </rPr>
      <t xml:space="preserve"> step in purchasing Your New Celebrity Home! </t>
    </r>
  </si>
  <si>
    <t>What's Next?</t>
  </si>
  <si>
    <t>Write a Purchase Agreement on Your New Celebrity Home</t>
  </si>
  <si>
    <t>Takes Your New Home Off The Market</t>
  </si>
  <si>
    <t>Allows You To Lock In Pricing</t>
  </si>
  <si>
    <t>Lender Is Now Able To Proceed With Final Loan Approval</t>
  </si>
  <si>
    <t xml:space="preserve">Meet With Our Preferred Lender </t>
  </si>
  <si>
    <t>Finalize Loan Application</t>
  </si>
  <si>
    <t>Lender To Complete Loan Process</t>
  </si>
  <si>
    <t>Additional Required Items or Conditions which will be completed by lender:</t>
  </si>
  <si>
    <t>*Fully executed (accepted) Purchase Agreement</t>
  </si>
  <si>
    <t>*Acceptable Appraisal</t>
  </si>
  <si>
    <t>*Acceptable documentation of adequate funds to close. (Savings, cash to close, save all bank/</t>
  </si>
  <si>
    <t xml:space="preserve"> process. Your loan will need to be updated in approx. 90 days)</t>
  </si>
  <si>
    <t>*Credit Inquiry</t>
  </si>
  <si>
    <t xml:space="preserve">"Ratio Approval" does not take into consideration credit scores or other verifications.  </t>
  </si>
  <si>
    <t xml:space="preserve">Celebrity Home Representative </t>
  </si>
  <si>
    <t>Mortgage Insurance(2 months):</t>
  </si>
  <si>
    <t>Tax Service Fee:</t>
  </si>
  <si>
    <t>Flood Certification:</t>
  </si>
  <si>
    <t>VA Funding Fee:</t>
  </si>
  <si>
    <t>Your</t>
  </si>
  <si>
    <t>Allowance</t>
  </si>
  <si>
    <r>
      <t>Monthly Debt Obligation:</t>
    </r>
    <r>
      <rPr>
        <sz val="8"/>
        <rFont val="Arial"/>
        <family val="2"/>
      </rPr>
      <t xml:space="preserve"> (Minimum Credit Card payment, Student Loans, Car Note, Child Support, etc..)</t>
    </r>
  </si>
  <si>
    <t xml:space="preserve">Fireplace </t>
  </si>
  <si>
    <t xml:space="preserve"> investment/retirement statements,deposit receipts, pay stubs, etc., throughout the mortgage</t>
  </si>
  <si>
    <t>*Verification of Income, Employment, Debt Obligations, etc..</t>
  </si>
  <si>
    <t>Proposed Purchase Price:</t>
  </si>
  <si>
    <t>Determine Market Value and Listing Strategy For Your Existing Home</t>
  </si>
  <si>
    <t>(full earnest money required if home at frame or beyond)</t>
  </si>
  <si>
    <r>
      <t>or</t>
    </r>
    <r>
      <rPr>
        <sz val="10"/>
        <rFont val="Arial"/>
      </rPr>
      <t xml:space="preserve"> Down Payment ($):</t>
    </r>
  </si>
  <si>
    <t>Commitment Fee/Wire Fee($30):</t>
  </si>
  <si>
    <t>Flood Cert:</t>
  </si>
  <si>
    <t>Wire Fee:</t>
  </si>
  <si>
    <t>Home Owners Ins Allowance</t>
  </si>
  <si>
    <t xml:space="preserve">               Welcome to Celebrity Homes, Town Homes / Villas</t>
  </si>
  <si>
    <t xml:space="preserve">                                          Estimated Worksheet</t>
  </si>
  <si>
    <t>Title Insurance:</t>
  </si>
  <si>
    <t>Home Owner's Insurance(1st Year):</t>
  </si>
  <si>
    <t>Home Owner's Insurance(2 months):</t>
  </si>
  <si>
    <t>Closing Costs &amp; Prepaids</t>
  </si>
  <si>
    <t>Your Out of Pocket Expenses with Celebrity Homes' Preferred Lender</t>
  </si>
  <si>
    <t>Total Cost &amp; Prepaids Of Loan (A &amp; B):</t>
  </si>
  <si>
    <t>Your Loan Cost (Prepaids):</t>
  </si>
  <si>
    <t>Your Total Out Of Pocket W/ Preferred Lender!</t>
  </si>
  <si>
    <t>Allowance for 1st Year</t>
  </si>
  <si>
    <t>Home Owner's Insurance!</t>
  </si>
  <si>
    <t>Home Owner's Insurance(1 Year):</t>
  </si>
  <si>
    <t xml:space="preserve">1st Year Paid </t>
  </si>
  <si>
    <t>Associatoin Dues Savings!</t>
  </si>
  <si>
    <t xml:space="preserve">    Verified Loan Approval Req'd Prior to Construction of Finished Rec Room Packages</t>
  </si>
  <si>
    <t xml:space="preserve">                 Select Finished Basement Package BEFORE Frame and SAVE!</t>
  </si>
  <si>
    <t>Preformed laminate kitchen countertops</t>
  </si>
  <si>
    <t>Backsplash</t>
  </si>
  <si>
    <t>Appliances</t>
  </si>
  <si>
    <t xml:space="preserve">PowerScrub Dishwasher </t>
  </si>
  <si>
    <t>example: -$1,500</t>
  </si>
  <si>
    <t xml:space="preserve">Celebrity Home </t>
  </si>
  <si>
    <t>Savings Calculations</t>
  </si>
  <si>
    <t xml:space="preserve">Compared to a "normal" used house transaction, YOU will save when you purchase a </t>
  </si>
  <si>
    <t>New Celebrity Home. (when you utilize one of our preferred lenders)</t>
  </si>
  <si>
    <t>1000hmz</t>
  </si>
  <si>
    <t>Celebrity Homes pays ALL of your closing costs!</t>
  </si>
  <si>
    <t>YOUR SAVINGS:</t>
  </si>
  <si>
    <t>*based on average seller contribution</t>
  </si>
  <si>
    <t>Initial Tax Escrow Savings! (if applicable)</t>
  </si>
  <si>
    <t xml:space="preserve">*based on comparable initial tax escrows </t>
  </si>
  <si>
    <t xml:space="preserve">YOUR TOTAL SAVINGS WITH </t>
  </si>
  <si>
    <t>A NEW CELEBRITY HOME:</t>
  </si>
  <si>
    <t>How about additional monthly savings?</t>
  </si>
  <si>
    <r>
      <t>E2 SMART</t>
    </r>
    <r>
      <rPr>
        <sz val="10"/>
        <rFont val="Arial"/>
      </rPr>
      <t>, offered exclusively by Celebrity Homes, offers an additional benefit to</t>
    </r>
  </si>
  <si>
    <r>
      <t>you…</t>
    </r>
    <r>
      <rPr>
        <b/>
        <sz val="10"/>
        <rFont val="Arial"/>
        <family val="2"/>
      </rPr>
      <t>SAVINGS!</t>
    </r>
    <r>
      <rPr>
        <sz val="10"/>
        <rFont val="Arial"/>
      </rPr>
      <t xml:space="preserve">  With better efficiency comes savings.  Simply put, you will</t>
    </r>
  </si>
  <si>
    <t>spend less on your utility bills with a New Celebrity Home.</t>
  </si>
  <si>
    <t>FHA NIFA / HBA:</t>
  </si>
  <si>
    <t xml:space="preserve">The first mortgage loan is a fixed interest rate with a 30 year term.  NIFA's published </t>
  </si>
  <si>
    <t>rates are subject to change.</t>
  </si>
  <si>
    <t>on the first day of the second month following loan closing.  Req'd investment of $1,000.</t>
  </si>
  <si>
    <t>FHA / NIFA-HBA Loan</t>
  </si>
  <si>
    <t xml:space="preserve">NIFA HBA </t>
  </si>
  <si>
    <t>NIFA HBA Loan Amount:</t>
  </si>
  <si>
    <t>First Mortgage</t>
  </si>
  <si>
    <t>(with full taxes / NIFA HBA)</t>
  </si>
  <si>
    <t>FHA Out Of Pocket W/ Preferred Lender!</t>
  </si>
  <si>
    <t>Home Buyer's Assistance Loan!</t>
  </si>
  <si>
    <t>YOUR Out Of Pocket W/ Preferred Lender!</t>
  </si>
  <si>
    <t>(minimum $1,000 investment req'd)</t>
  </si>
  <si>
    <t>(total earnest money due at frame stage or beyond)</t>
  </si>
  <si>
    <t xml:space="preserve">Logan Finished Basement </t>
  </si>
  <si>
    <t>Logan</t>
  </si>
  <si>
    <t>Two-Panel Interior Doors</t>
  </si>
  <si>
    <t>Wood / Ceramic Floors</t>
  </si>
  <si>
    <t>Have An Existing Home? Ask about our "Seller Assistance Program!"</t>
  </si>
  <si>
    <t>Countertop Upgrade</t>
  </si>
  <si>
    <t>My First Home Program</t>
  </si>
  <si>
    <t>(Refer to Daily Rate Sheet)</t>
  </si>
  <si>
    <r>
      <t>Down Payment (</t>
    </r>
    <r>
      <rPr>
        <sz val="10"/>
        <rFont val="Arial"/>
        <family val="2"/>
      </rPr>
      <t>$</t>
    </r>
    <r>
      <rPr>
        <sz val="10"/>
        <rFont val="Arial"/>
      </rPr>
      <t>):</t>
    </r>
  </si>
  <si>
    <t>Home Owner's Insuracne(1st Year):</t>
  </si>
  <si>
    <t>Home Owner's Insuracne(2 months):</t>
  </si>
  <si>
    <t>Commitment Fee:</t>
  </si>
  <si>
    <t>Loan Origination Fee, if any:</t>
  </si>
  <si>
    <t>Requires $2,000 Non Refundable Deposit</t>
  </si>
  <si>
    <t>Celebrity Homes pays your first year Home Owner's Insurance!</t>
  </si>
  <si>
    <t>(total emd due at frame stage or beyond)</t>
  </si>
  <si>
    <t>(These are only estimates of what your Monthly Payments and Out of Pocket Expenses may be)</t>
  </si>
  <si>
    <t>Other:</t>
  </si>
  <si>
    <t>My First Home Program - Down Payment Assistance</t>
  </si>
  <si>
    <t xml:space="preserve">First Mortgage </t>
  </si>
  <si>
    <t>NA</t>
  </si>
  <si>
    <t>(with full taxes/my first home program)</t>
  </si>
  <si>
    <t>Lender may require Application Deposit</t>
  </si>
  <si>
    <t>Deposit may apply to Your "Prepaids"</t>
  </si>
  <si>
    <t>Kitchen:  Quartz (ALL Home Styles)</t>
  </si>
  <si>
    <t>All Bathroom Countertops:  Quartz</t>
  </si>
  <si>
    <t>NIFA Dues (if applicable):</t>
  </si>
  <si>
    <t>NONE!</t>
  </si>
  <si>
    <t>Private Mortage Insurance:</t>
  </si>
  <si>
    <t>FHA- NIFA Financing:</t>
  </si>
  <si>
    <t>FHA-NIFA Loan</t>
  </si>
  <si>
    <t>NIFA Fees (if applicable):</t>
  </si>
  <si>
    <t>The second mortgage will loan will bear interest at a rate of 1%.  Monthly P&amp;I will begin</t>
  </si>
  <si>
    <t>1st Mortage</t>
  </si>
  <si>
    <t>Paid By Celebrity Homes!</t>
  </si>
  <si>
    <t>Your New Celebrity Townhome/Villa:</t>
  </si>
  <si>
    <t>NIFA MAX Back End:</t>
  </si>
  <si>
    <t>Qualifying for a New Celebrity Townhome / Villa is easier than You may think!</t>
  </si>
  <si>
    <t>Celebrity Home's Builder Bucks Program! (for a limited time only)</t>
  </si>
  <si>
    <t>*based on minium association annual association dues</t>
  </si>
  <si>
    <t>Celebrity Homes pays 1 year of Association Dues!</t>
  </si>
  <si>
    <t>Builders Bucks!</t>
  </si>
  <si>
    <r>
      <t xml:space="preserve">Black or </t>
    </r>
    <r>
      <rPr>
        <b/>
        <i/>
        <sz val="8"/>
        <rFont val="Arial"/>
        <family val="2"/>
      </rPr>
      <t>Stainless Steel</t>
    </r>
  </si>
  <si>
    <t>(Refrigerator, Extra Large Capacity Washer &amp; Dryer )</t>
  </si>
  <si>
    <t>FULL SOD…..With landscaping Package.</t>
  </si>
  <si>
    <t>Interior Paint Package</t>
  </si>
  <si>
    <t>Lender to Verify VA Funding Fee Calculation</t>
  </si>
  <si>
    <r>
      <rPr>
        <b/>
        <u/>
        <sz val="8"/>
        <rFont val="Arial"/>
        <family val="2"/>
      </rPr>
      <t xml:space="preserve">NIFA </t>
    </r>
    <r>
      <rPr>
        <b/>
        <sz val="8"/>
        <rFont val="Arial"/>
        <family val="2"/>
      </rPr>
      <t>Origination Fee:</t>
    </r>
  </si>
  <si>
    <t>(10 years @ 1%)</t>
  </si>
  <si>
    <r>
      <t>Max Purchase Price:</t>
    </r>
    <r>
      <rPr>
        <b/>
        <sz val="10"/>
        <rFont val="Arial"/>
        <family val="2"/>
      </rPr>
      <t xml:space="preserve"> $225,000</t>
    </r>
  </si>
  <si>
    <t>Delete Refrigerator and/or Washer/Dryer Package</t>
  </si>
  <si>
    <t>Dayton - Brantley Upgraded Appliance Package</t>
  </si>
  <si>
    <t>Dayton/Brantley: Ceramic Tile Backsplash</t>
  </si>
  <si>
    <t>Upgrade Fireplace Package</t>
  </si>
  <si>
    <t>Dayton - Brantley Gas Range Package (requires upgraded appliance pkg)</t>
  </si>
  <si>
    <t>(not avail @ RI)</t>
  </si>
  <si>
    <t xml:space="preserve">    Wood floor in lieu of carpet in balance of main floor (except bdrms)-added to above selection</t>
  </si>
  <si>
    <t>Elevation A or B</t>
  </si>
  <si>
    <t>(not to exceed $225k)</t>
  </si>
  <si>
    <t>Mortgage Payment</t>
  </si>
  <si>
    <t>Ceiling Fan(s)</t>
  </si>
  <si>
    <t>Cabinet Upgrade</t>
  </si>
  <si>
    <t>NIFA - VA Loan</t>
  </si>
  <si>
    <t xml:space="preserve"> </t>
  </si>
  <si>
    <t>Ranches</t>
  </si>
  <si>
    <r>
      <t xml:space="preserve">Ranch Rec Room.  </t>
    </r>
    <r>
      <rPr>
        <b/>
        <sz val="8"/>
        <rFont val="Arial"/>
        <family val="2"/>
      </rPr>
      <t>Requires Walkout Basement Pkg</t>
    </r>
  </si>
  <si>
    <t>Ranch Finish Rec Room, 3/4 Bath &amp; Bedroom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</si>
</sst>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0.000%"/>
    <numFmt numFmtId="165" formatCode="&quot;$&quot;#,##0.00"/>
    <numFmt numFmtId="166" formatCode="&quot;$&quot;#,##0"/>
    <numFmt numFmtId="167" formatCode="mm/dd/yy;@"/>
    <numFmt numFmtId="168" formatCode="0.000"/>
    <numFmt numFmtId="169" formatCode="0.0%"/>
  </numFmts>
  <fonts count="7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u val="singleAccounting"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u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6"/>
      <color indexed="10"/>
      <name val="Arial"/>
      <family val="2"/>
    </font>
    <font>
      <b/>
      <sz val="9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b/>
      <i/>
      <u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name val="Arial"/>
      <family val="2"/>
    </font>
    <font>
      <sz val="10"/>
      <color indexed="12"/>
      <name val="Cooper Black"/>
      <family val="1"/>
    </font>
    <font>
      <b/>
      <sz val="12"/>
      <color indexed="12"/>
      <name val="Cooper Black"/>
      <family val="1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7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i/>
      <sz val="14"/>
      <color indexed="12"/>
      <name val="Arial"/>
      <family val="2"/>
    </font>
    <font>
      <b/>
      <sz val="10"/>
      <color indexed="57"/>
      <name val="Arial"/>
      <family val="2"/>
    </font>
    <font>
      <b/>
      <sz val="7"/>
      <name val="Arial"/>
      <family val="2"/>
    </font>
    <font>
      <sz val="9"/>
      <color indexed="81"/>
      <name val="Tahom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8"/>
      <color indexed="12"/>
      <name val="Cooper Black"/>
      <family val="1"/>
    </font>
    <font>
      <b/>
      <u/>
      <sz val="8"/>
      <name val="Arial"/>
      <family val="2"/>
    </font>
    <font>
      <b/>
      <i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7" fontId="0" fillId="0" borderId="0" applyAlignment="0"/>
    <xf numFmtId="41" fontId="1" fillId="0" borderId="0" applyFont="0" applyFill="0" applyBorder="0" applyAlignment="0" applyProtection="0"/>
    <xf numFmtId="42" fontId="1" fillId="0" borderId="0" applyFont="0" applyFill="0" applyBorder="0" applyProtection="0"/>
    <xf numFmtId="164" fontId="1" fillId="0" borderId="0" applyFont="0" applyFill="0" applyBorder="0" applyAlignment="0" applyProtection="0"/>
  </cellStyleXfs>
  <cellXfs count="446">
    <xf numFmtId="167" fontId="0" fillId="0" borderId="0" xfId="0"/>
    <xf numFmtId="167" fontId="2" fillId="0" borderId="0" xfId="0" applyFont="1"/>
    <xf numFmtId="167" fontId="3" fillId="0" borderId="0" xfId="0" applyFont="1" applyAlignment="1">
      <alignment horizontal="left"/>
    </xf>
    <xf numFmtId="167" fontId="5" fillId="0" borderId="0" xfId="0" applyFont="1"/>
    <xf numFmtId="167" fontId="4" fillId="0" borderId="0" xfId="0" applyFont="1" applyAlignment="1">
      <alignment horizontal="right"/>
    </xf>
    <xf numFmtId="167" fontId="1" fillId="0" borderId="0" xfId="0" applyFont="1"/>
    <xf numFmtId="42" fontId="8" fillId="0" borderId="0" xfId="2" applyFont="1"/>
    <xf numFmtId="42" fontId="8" fillId="0" borderId="0" xfId="2" applyFont="1" applyAlignment="1"/>
    <xf numFmtId="167" fontId="9" fillId="0" borderId="0" xfId="0" applyFont="1" applyAlignment="1">
      <alignment horizontal="center"/>
    </xf>
    <xf numFmtId="167" fontId="0" fillId="0" borderId="0" xfId="0" applyAlignment="1">
      <alignment horizontal="center"/>
    </xf>
    <xf numFmtId="167" fontId="10" fillId="0" borderId="0" xfId="0" applyFont="1" applyAlignment="1">
      <alignment horizontal="center"/>
    </xf>
    <xf numFmtId="167" fontId="0" fillId="0" borderId="1" xfId="0" applyBorder="1"/>
    <xf numFmtId="167" fontId="0" fillId="0" borderId="2" xfId="0" applyBorder="1"/>
    <xf numFmtId="167" fontId="0" fillId="0" borderId="3" xfId="0" applyBorder="1"/>
    <xf numFmtId="167" fontId="2" fillId="0" borderId="0" xfId="0" applyFont="1" applyBorder="1"/>
    <xf numFmtId="167" fontId="0" fillId="0" borderId="0" xfId="0" applyBorder="1"/>
    <xf numFmtId="167" fontId="0" fillId="0" borderId="4" xfId="0" applyBorder="1"/>
    <xf numFmtId="167" fontId="4" fillId="0" borderId="3" xfId="0" applyFont="1" applyBorder="1"/>
    <xf numFmtId="167" fontId="7" fillId="0" borderId="0" xfId="0" applyFont="1" applyBorder="1"/>
    <xf numFmtId="167" fontId="0" fillId="0" borderId="5" xfId="0" applyBorder="1"/>
    <xf numFmtId="167" fontId="0" fillId="0" borderId="6" xfId="0" applyBorder="1"/>
    <xf numFmtId="167" fontId="11" fillId="0" borderId="0" xfId="0" applyFont="1" applyAlignment="1">
      <alignment horizontal="center"/>
    </xf>
    <xf numFmtId="167" fontId="12" fillId="0" borderId="0" xfId="0" applyFont="1" applyAlignment="1">
      <alignment horizontal="center"/>
    </xf>
    <xf numFmtId="42" fontId="0" fillId="0" borderId="0" xfId="2" applyFont="1" applyAlignment="1">
      <alignment horizontal="center"/>
    </xf>
    <xf numFmtId="167" fontId="7" fillId="0" borderId="4" xfId="0" applyFont="1" applyBorder="1"/>
    <xf numFmtId="167" fontId="2" fillId="0" borderId="0" xfId="0" applyFont="1" applyBorder="1" applyAlignment="1"/>
    <xf numFmtId="167" fontId="2" fillId="0" borderId="0" xfId="0" applyFont="1" applyBorder="1" applyAlignment="1">
      <alignment horizontal="left"/>
    </xf>
    <xf numFmtId="167" fontId="0" fillId="0" borderId="0" xfId="0" applyAlignment="1">
      <alignment horizontal="right"/>
    </xf>
    <xf numFmtId="167" fontId="4" fillId="0" borderId="0" xfId="0" applyFont="1"/>
    <xf numFmtId="167" fontId="9" fillId="0" borderId="0" xfId="0" applyFont="1" applyAlignment="1">
      <alignment horizontal="right"/>
    </xf>
    <xf numFmtId="167" fontId="16" fillId="0" borderId="0" xfId="0" applyFont="1" applyAlignment="1">
      <alignment horizontal="center"/>
    </xf>
    <xf numFmtId="167" fontId="0" fillId="0" borderId="7" xfId="0" applyBorder="1"/>
    <xf numFmtId="167" fontId="9" fillId="0" borderId="0" xfId="0" applyFont="1" applyBorder="1" applyAlignment="1">
      <alignment horizontal="right"/>
    </xf>
    <xf numFmtId="167" fontId="2" fillId="0" borderId="0" xfId="0" applyFont="1" applyBorder="1" applyAlignment="1">
      <alignment horizontal="right"/>
    </xf>
    <xf numFmtId="167" fontId="0" fillId="0" borderId="0" xfId="0" applyBorder="1" applyAlignment="1">
      <alignment horizontal="right"/>
    </xf>
    <xf numFmtId="167" fontId="11" fillId="0" borderId="0" xfId="0" applyFont="1" applyBorder="1" applyAlignment="1">
      <alignment horizontal="right"/>
    </xf>
    <xf numFmtId="167" fontId="15" fillId="0" borderId="0" xfId="0" applyFont="1" applyBorder="1" applyAlignment="1">
      <alignment horizontal="right"/>
    </xf>
    <xf numFmtId="167" fontId="0" fillId="0" borderId="6" xfId="0" applyBorder="1" applyAlignment="1">
      <alignment horizontal="right"/>
    </xf>
    <xf numFmtId="167" fontId="0" fillId="0" borderId="8" xfId="0" applyBorder="1"/>
    <xf numFmtId="164" fontId="1" fillId="0" borderId="0" xfId="3" applyFont="1" applyFill="1" applyAlignment="1">
      <alignment horizontal="center"/>
    </xf>
    <xf numFmtId="167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17" fillId="0" borderId="0" xfId="2" applyFont="1"/>
    <xf numFmtId="166" fontId="18" fillId="0" borderId="0" xfId="0" applyNumberFormat="1" applyFont="1" applyAlignment="1">
      <alignment horizontal="center"/>
    </xf>
    <xf numFmtId="167" fontId="19" fillId="0" borderId="0" xfId="0" applyFont="1"/>
    <xf numFmtId="167" fontId="7" fillId="0" borderId="0" xfId="0" applyFont="1" applyAlignment="1">
      <alignment horizontal="right"/>
    </xf>
    <xf numFmtId="167" fontId="7" fillId="0" borderId="0" xfId="0" applyFont="1" applyAlignment="1">
      <alignment horizontal="center"/>
    </xf>
    <xf numFmtId="167" fontId="7" fillId="0" borderId="0" xfId="0" applyFont="1" applyBorder="1" applyAlignment="1">
      <alignment horizontal="right"/>
    </xf>
    <xf numFmtId="167" fontId="4" fillId="0" borderId="0" xfId="0" applyFont="1" applyBorder="1" applyAlignment="1">
      <alignment horizontal="right"/>
    </xf>
    <xf numFmtId="167" fontId="21" fillId="0" borderId="0" xfId="0" applyFont="1" applyBorder="1" applyAlignment="1">
      <alignment horizontal="right"/>
    </xf>
    <xf numFmtId="167" fontId="0" fillId="0" borderId="0" xfId="0" applyFill="1" applyBorder="1"/>
    <xf numFmtId="167" fontId="22" fillId="0" borderId="0" xfId="0" applyFont="1" applyBorder="1" applyAlignment="1">
      <alignment horizontal="right"/>
    </xf>
    <xf numFmtId="167" fontId="15" fillId="0" borderId="0" xfId="0" applyFont="1"/>
    <xf numFmtId="167" fontId="24" fillId="0" borderId="0" xfId="0" applyFont="1"/>
    <xf numFmtId="4" fontId="7" fillId="0" borderId="0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7" fontId="10" fillId="0" borderId="0" xfId="0" applyFont="1"/>
    <xf numFmtId="167" fontId="20" fillId="0" borderId="0" xfId="0" applyFont="1" applyBorder="1" applyAlignment="1">
      <alignment horizontal="left"/>
    </xf>
    <xf numFmtId="167" fontId="20" fillId="0" borderId="0" xfId="0" applyFont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167" fontId="25" fillId="0" borderId="0" xfId="0" applyFont="1" applyAlignment="1">
      <alignment horizontal="right"/>
    </xf>
    <xf numFmtId="167" fontId="26" fillId="0" borderId="0" xfId="0" applyFont="1" applyAlignment="1">
      <alignment horizontal="center"/>
    </xf>
    <xf numFmtId="167" fontId="25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7" fontId="15" fillId="0" borderId="0" xfId="0" applyFont="1" applyBorder="1"/>
    <xf numFmtId="167" fontId="21" fillId="0" borderId="0" xfId="0" applyFont="1" applyFill="1" applyBorder="1"/>
    <xf numFmtId="167" fontId="27" fillId="0" borderId="0" xfId="0" applyFont="1" applyBorder="1"/>
    <xf numFmtId="2" fontId="0" fillId="0" borderId="0" xfId="0" applyNumberFormat="1"/>
    <xf numFmtId="167" fontId="3" fillId="0" borderId="0" xfId="0" applyFont="1"/>
    <xf numFmtId="167" fontId="0" fillId="0" borderId="9" xfId="0" applyBorder="1"/>
    <xf numFmtId="167" fontId="0" fillId="0" borderId="10" xfId="0" applyBorder="1"/>
    <xf numFmtId="167" fontId="0" fillId="0" borderId="11" xfId="0" applyBorder="1"/>
    <xf numFmtId="167" fontId="0" fillId="0" borderId="12" xfId="0" applyBorder="1"/>
    <xf numFmtId="167" fontId="0" fillId="0" borderId="13" xfId="0" applyBorder="1"/>
    <xf numFmtId="167" fontId="0" fillId="0" borderId="14" xfId="0" applyBorder="1"/>
    <xf numFmtId="167" fontId="0" fillId="0" borderId="15" xfId="0" applyBorder="1"/>
    <xf numFmtId="166" fontId="9" fillId="0" borderId="16" xfId="0" applyNumberFormat="1" applyFont="1" applyBorder="1" applyAlignment="1">
      <alignment horizontal="center"/>
    </xf>
    <xf numFmtId="167" fontId="9" fillId="0" borderId="9" xfId="0" applyFont="1" applyBorder="1"/>
    <xf numFmtId="167" fontId="0" fillId="0" borderId="0" xfId="0" applyBorder="1" applyAlignment="1">
      <alignment horizontal="left"/>
    </xf>
    <xf numFmtId="167" fontId="28" fillId="0" borderId="0" xfId="0" applyFont="1" applyBorder="1" applyAlignment="1">
      <alignment horizontal="center"/>
    </xf>
    <xf numFmtId="167" fontId="28" fillId="0" borderId="13" xfId="0" applyFont="1" applyBorder="1" applyAlignment="1">
      <alignment horizontal="center"/>
    </xf>
    <xf numFmtId="167" fontId="9" fillId="0" borderId="0" xfId="0" applyFont="1" applyBorder="1"/>
    <xf numFmtId="9" fontId="9" fillId="0" borderId="0" xfId="0" applyNumberFormat="1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7" fontId="9" fillId="0" borderId="15" xfId="0" applyFont="1" applyBorder="1"/>
    <xf numFmtId="9" fontId="9" fillId="0" borderId="15" xfId="0" applyNumberFormat="1" applyFont="1" applyBorder="1" applyAlignment="1">
      <alignment horizontal="center"/>
    </xf>
    <xf numFmtId="165" fontId="28" fillId="0" borderId="16" xfId="0" applyNumberFormat="1" applyFont="1" applyBorder="1" applyAlignment="1">
      <alignment horizontal="center"/>
    </xf>
    <xf numFmtId="167" fontId="9" fillId="0" borderId="15" xfId="0" applyFont="1" applyBorder="1" applyAlignment="1">
      <alignment horizontal="right"/>
    </xf>
    <xf numFmtId="167" fontId="8" fillId="0" borderId="0" xfId="0" applyFont="1"/>
    <xf numFmtId="165" fontId="28" fillId="0" borderId="13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28" fillId="3" borderId="0" xfId="0" applyNumberFormat="1" applyFont="1" applyFill="1" applyBorder="1" applyAlignment="1">
      <alignment horizontal="center"/>
    </xf>
    <xf numFmtId="166" fontId="28" fillId="3" borderId="15" xfId="0" applyNumberFormat="1" applyFont="1" applyFill="1" applyBorder="1" applyAlignment="1">
      <alignment horizontal="center"/>
    </xf>
    <xf numFmtId="165" fontId="28" fillId="0" borderId="13" xfId="0" applyNumberFormat="1" applyFont="1" applyBorder="1"/>
    <xf numFmtId="167" fontId="7" fillId="0" borderId="0" xfId="0" applyFont="1" applyFill="1" applyBorder="1"/>
    <xf numFmtId="167" fontId="23" fillId="0" borderId="7" xfId="0" applyFont="1" applyBorder="1"/>
    <xf numFmtId="167" fontId="9" fillId="0" borderId="0" xfId="0" applyFont="1" applyAlignment="1">
      <alignment horizontal="left"/>
    </xf>
    <xf numFmtId="167" fontId="9" fillId="0" borderId="0" xfId="0" applyFont="1"/>
    <xf numFmtId="166" fontId="9" fillId="0" borderId="0" xfId="0" applyNumberFormat="1" applyFont="1" applyAlignment="1">
      <alignment horizontal="left"/>
    </xf>
    <xf numFmtId="167" fontId="0" fillId="0" borderId="0" xfId="0" applyAlignment="1">
      <alignment horizontal="left"/>
    </xf>
    <xf numFmtId="167" fontId="11" fillId="0" borderId="0" xfId="0" applyFont="1"/>
    <xf numFmtId="167" fontId="4" fillId="0" borderId="0" xfId="0" applyFont="1" applyBorder="1"/>
    <xf numFmtId="167" fontId="22" fillId="0" borderId="0" xfId="0" applyFont="1"/>
    <xf numFmtId="167" fontId="11" fillId="0" borderId="0" xfId="0" applyFont="1" applyBorder="1"/>
    <xf numFmtId="167" fontId="19" fillId="0" borderId="0" xfId="0" applyFont="1" applyFill="1" applyBorder="1"/>
    <xf numFmtId="167" fontId="25" fillId="0" borderId="0" xfId="0" applyFont="1" applyFill="1" applyBorder="1" applyAlignment="1">
      <alignment horizontal="right"/>
    </xf>
    <xf numFmtId="167" fontId="26" fillId="0" borderId="0" xfId="0" applyFont="1" applyFill="1" applyBorder="1" applyAlignment="1">
      <alignment horizontal="center"/>
    </xf>
    <xf numFmtId="167" fontId="25" fillId="0" borderId="0" xfId="0" applyFont="1" applyFill="1" applyBorder="1" applyAlignment="1">
      <alignment horizontal="left"/>
    </xf>
    <xf numFmtId="167" fontId="3" fillId="0" borderId="0" xfId="0" applyFont="1" applyFill="1" applyBorder="1"/>
    <xf numFmtId="167" fontId="2" fillId="0" borderId="0" xfId="0" applyFont="1" applyFill="1" applyBorder="1" applyAlignment="1">
      <alignment horizontal="right"/>
    </xf>
    <xf numFmtId="42" fontId="17" fillId="0" borderId="0" xfId="2" applyFont="1" applyFill="1" applyBorder="1"/>
    <xf numFmtId="167" fontId="10" fillId="0" borderId="0" xfId="0" applyFont="1" applyFill="1" applyBorder="1"/>
    <xf numFmtId="167" fontId="2" fillId="0" borderId="0" xfId="0" applyFont="1" applyFill="1" applyBorder="1"/>
    <xf numFmtId="167" fontId="16" fillId="0" borderId="0" xfId="0" applyFont="1" applyFill="1" applyBorder="1" applyAlignment="1">
      <alignment horizontal="center"/>
    </xf>
    <xf numFmtId="167" fontId="1" fillId="0" borderId="0" xfId="0" applyFont="1" applyFill="1" applyBorder="1"/>
    <xf numFmtId="167" fontId="30" fillId="0" borderId="0" xfId="0" applyFont="1" applyFill="1" applyBorder="1"/>
    <xf numFmtId="42" fontId="31" fillId="0" borderId="0" xfId="2" applyFont="1" applyFill="1" applyBorder="1"/>
    <xf numFmtId="167" fontId="32" fillId="0" borderId="0" xfId="0" applyFont="1" applyFill="1" applyBorder="1" applyAlignment="1">
      <alignment horizontal="right"/>
    </xf>
    <xf numFmtId="167" fontId="33" fillId="0" borderId="0" xfId="0" applyFont="1" applyFill="1" applyBorder="1"/>
    <xf numFmtId="167" fontId="34" fillId="0" borderId="0" xfId="0" applyFont="1" applyFill="1" applyBorder="1" applyAlignment="1">
      <alignment horizontal="left"/>
    </xf>
    <xf numFmtId="167" fontId="35" fillId="0" borderId="0" xfId="0" applyFont="1" applyFill="1" applyBorder="1"/>
    <xf numFmtId="167" fontId="26" fillId="0" borderId="0" xfId="0" applyFont="1" applyFill="1" applyBorder="1"/>
    <xf numFmtId="167" fontId="16" fillId="0" borderId="0" xfId="0" applyFont="1" applyFill="1" applyBorder="1" applyAlignment="1">
      <alignment horizontal="right"/>
    </xf>
    <xf numFmtId="167" fontId="30" fillId="0" borderId="0" xfId="0" applyFont="1" applyFill="1" applyBorder="1" applyAlignment="1">
      <alignment horizontal="right"/>
    </xf>
    <xf numFmtId="164" fontId="30" fillId="0" borderId="0" xfId="3" applyFont="1" applyFill="1" applyBorder="1" applyAlignment="1">
      <alignment horizontal="center"/>
    </xf>
    <xf numFmtId="167" fontId="17" fillId="0" borderId="0" xfId="0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0" fillId="0" borderId="0" xfId="1" applyNumberFormat="1" applyFont="1" applyFill="1" applyBorder="1" applyAlignment="1">
      <alignment horizontal="center"/>
    </xf>
    <xf numFmtId="167" fontId="30" fillId="0" borderId="0" xfId="0" applyFont="1" applyFill="1" applyBorder="1" applyAlignment="1">
      <alignment horizontal="center"/>
    </xf>
    <xf numFmtId="42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/>
    <xf numFmtId="165" fontId="36" fillId="0" borderId="0" xfId="0" applyNumberFormat="1" applyFont="1" applyFill="1" applyBorder="1" applyAlignment="1">
      <alignment horizontal="center"/>
    </xf>
    <xf numFmtId="167" fontId="37" fillId="0" borderId="0" xfId="0" applyFont="1" applyFill="1" applyBorder="1"/>
    <xf numFmtId="167" fontId="37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7" fontId="39" fillId="0" borderId="0" xfId="0" applyFont="1" applyFill="1" applyBorder="1"/>
    <xf numFmtId="167" fontId="35" fillId="0" borderId="0" xfId="0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/>
    <xf numFmtId="166" fontId="30" fillId="0" borderId="0" xfId="0" applyNumberFormat="1" applyFont="1" applyFill="1" applyBorder="1"/>
    <xf numFmtId="167" fontId="26" fillId="0" borderId="0" xfId="0" applyFont="1" applyFill="1" applyBorder="1" applyAlignment="1">
      <alignment horizontal="right"/>
    </xf>
    <xf numFmtId="166" fontId="40" fillId="0" borderId="0" xfId="0" applyNumberFormat="1" applyFont="1" applyFill="1" applyBorder="1" applyAlignment="1">
      <alignment horizontal="center"/>
    </xf>
    <xf numFmtId="167" fontId="41" fillId="0" borderId="0" xfId="0" applyFont="1" applyFill="1" applyBorder="1"/>
    <xf numFmtId="166" fontId="30" fillId="0" borderId="0" xfId="0" applyNumberFormat="1" applyFont="1" applyFill="1" applyBorder="1" applyAlignment="1">
      <alignment horizontal="center"/>
    </xf>
    <xf numFmtId="166" fontId="38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/>
    <xf numFmtId="2" fontId="30" fillId="0" borderId="0" xfId="0" applyNumberFormat="1" applyFont="1" applyFill="1" applyBorder="1"/>
    <xf numFmtId="2" fontId="30" fillId="0" borderId="0" xfId="0" applyNumberFormat="1" applyFont="1" applyFill="1" applyBorder="1" applyAlignment="1">
      <alignment horizontal="center"/>
    </xf>
    <xf numFmtId="10" fontId="30" fillId="0" borderId="0" xfId="3" applyNumberFormat="1" applyFont="1" applyFill="1" applyBorder="1" applyAlignment="1">
      <alignment horizontal="center"/>
    </xf>
    <xf numFmtId="167" fontId="34" fillId="0" borderId="0" xfId="0" applyFont="1" applyFill="1" applyBorder="1"/>
    <xf numFmtId="167" fontId="35" fillId="0" borderId="0" xfId="0" applyFont="1" applyFill="1" applyBorder="1" applyAlignment="1">
      <alignment horizontal="center"/>
    </xf>
    <xf numFmtId="166" fontId="35" fillId="0" borderId="0" xfId="0" applyNumberFormat="1" applyFont="1" applyFill="1" applyBorder="1"/>
    <xf numFmtId="167" fontId="31" fillId="0" borderId="0" xfId="0" applyFont="1" applyFill="1" applyBorder="1"/>
    <xf numFmtId="167" fontId="17" fillId="0" borderId="0" xfId="0" applyFont="1" applyFill="1" applyBorder="1"/>
    <xf numFmtId="167" fontId="30" fillId="0" borderId="0" xfId="0" applyFont="1" applyFill="1" applyBorder="1" applyAlignment="1">
      <alignment horizontal="left"/>
    </xf>
    <xf numFmtId="167" fontId="42" fillId="0" borderId="0" xfId="0" applyFont="1" applyFill="1" applyBorder="1" applyAlignment="1">
      <alignment horizontal="center"/>
    </xf>
    <xf numFmtId="167" fontId="43" fillId="0" borderId="0" xfId="0" applyFont="1" applyFill="1" applyBorder="1"/>
    <xf numFmtId="9" fontId="17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/>
    <xf numFmtId="165" fontId="42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left"/>
    </xf>
    <xf numFmtId="167" fontId="17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 applyBorder="1" applyAlignment="1">
      <alignment horizontal="left"/>
    </xf>
    <xf numFmtId="167" fontId="32" fillId="0" borderId="0" xfId="0" applyFont="1" applyFill="1" applyBorder="1"/>
    <xf numFmtId="165" fontId="18" fillId="3" borderId="4" xfId="0" applyNumberFormat="1" applyFont="1" applyFill="1" applyBorder="1" applyAlignment="1">
      <alignment horizontal="center"/>
    </xf>
    <xf numFmtId="166" fontId="44" fillId="3" borderId="4" xfId="0" applyNumberFormat="1" applyFont="1" applyFill="1" applyBorder="1" applyAlignment="1">
      <alignment horizontal="center"/>
    </xf>
    <xf numFmtId="167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167" fontId="7" fillId="0" borderId="0" xfId="0" applyFont="1"/>
    <xf numFmtId="165" fontId="45" fillId="3" borderId="4" xfId="0" applyNumberFormat="1" applyFont="1" applyFill="1" applyBorder="1" applyAlignment="1">
      <alignment horizontal="center"/>
    </xf>
    <xf numFmtId="167" fontId="0" fillId="0" borderId="6" xfId="0" applyFill="1" applyBorder="1"/>
    <xf numFmtId="167" fontId="47" fillId="0" borderId="0" xfId="0" applyFon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167" fontId="22" fillId="0" borderId="4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Fill="1"/>
    <xf numFmtId="164" fontId="0" fillId="0" borderId="0" xfId="0" applyNumberFormat="1" applyFill="1"/>
    <xf numFmtId="14" fontId="5" fillId="0" borderId="0" xfId="0" applyNumberFormat="1" applyFont="1" applyFill="1" applyAlignment="1">
      <alignment horizontal="center"/>
    </xf>
    <xf numFmtId="167" fontId="5" fillId="4" borderId="17" xfId="0" applyFont="1" applyFill="1" applyBorder="1" applyAlignment="1" applyProtection="1">
      <alignment horizontal="right"/>
      <protection locked="0"/>
    </xf>
    <xf numFmtId="167" fontId="5" fillId="4" borderId="17" xfId="0" applyFont="1" applyFill="1" applyBorder="1" applyAlignment="1" applyProtection="1">
      <alignment horizontal="left"/>
      <protection locked="0"/>
    </xf>
    <xf numFmtId="167" fontId="0" fillId="4" borderId="17" xfId="0" applyFill="1" applyBorder="1" applyAlignment="1" applyProtection="1">
      <alignment horizontal="center"/>
      <protection locked="0"/>
    </xf>
    <xf numFmtId="167" fontId="2" fillId="4" borderId="17" xfId="0" applyFont="1" applyFill="1" applyBorder="1" applyAlignment="1" applyProtection="1">
      <alignment horizontal="center"/>
      <protection locked="0"/>
    </xf>
    <xf numFmtId="167" fontId="12" fillId="0" borderId="0" xfId="0" applyFont="1"/>
    <xf numFmtId="166" fontId="0" fillId="4" borderId="1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/>
    <xf numFmtId="165" fontId="1" fillId="0" borderId="0" xfId="0" applyNumberFormat="1" applyFont="1" applyFill="1" applyBorder="1" applyAlignment="1">
      <alignment horizontal="center"/>
    </xf>
    <xf numFmtId="164" fontId="0" fillId="4" borderId="17" xfId="0" applyNumberFormat="1" applyFill="1" applyBorder="1" applyAlignment="1" applyProtection="1">
      <alignment horizontal="center"/>
      <protection locked="0"/>
    </xf>
    <xf numFmtId="164" fontId="1" fillId="4" borderId="17" xfId="3" applyFont="1" applyFill="1" applyBorder="1" applyAlignment="1" applyProtection="1">
      <alignment horizontal="center"/>
      <protection locked="0"/>
    </xf>
    <xf numFmtId="0" fontId="1" fillId="4" borderId="17" xfId="1" applyNumberFormat="1" applyFont="1" applyFill="1" applyBorder="1" applyAlignment="1" applyProtection="1">
      <alignment horizontal="center"/>
      <protection locked="0"/>
    </xf>
    <xf numFmtId="165" fontId="1" fillId="4" borderId="17" xfId="0" applyNumberFormat="1" applyFont="1" applyFill="1" applyBorder="1" applyAlignment="1" applyProtection="1">
      <alignment horizontal="center"/>
      <protection locked="0"/>
    </xf>
    <xf numFmtId="168" fontId="0" fillId="4" borderId="17" xfId="0" applyNumberFormat="1" applyFill="1" applyBorder="1" applyAlignment="1" applyProtection="1">
      <alignment horizontal="center"/>
      <protection locked="0"/>
    </xf>
    <xf numFmtId="10" fontId="1" fillId="4" borderId="17" xfId="3" applyNumberFormat="1" applyFont="1" applyFill="1" applyBorder="1" applyAlignment="1" applyProtection="1">
      <alignment horizontal="center"/>
      <protection locked="0"/>
    </xf>
    <xf numFmtId="166" fontId="1" fillId="4" borderId="17" xfId="0" applyNumberFormat="1" applyFont="1" applyFill="1" applyBorder="1" applyProtection="1">
      <protection locked="0"/>
    </xf>
    <xf numFmtId="166" fontId="9" fillId="4" borderId="17" xfId="0" applyNumberFormat="1" applyFont="1" applyFill="1" applyBorder="1" applyAlignment="1" applyProtection="1">
      <alignment horizontal="center"/>
      <protection locked="0"/>
    </xf>
    <xf numFmtId="167" fontId="9" fillId="0" borderId="0" xfId="0" applyFont="1" applyFill="1" applyBorder="1" applyAlignment="1">
      <alignment horizontal="right"/>
    </xf>
    <xf numFmtId="166" fontId="48" fillId="3" borderId="4" xfId="0" applyNumberFormat="1" applyFont="1" applyFill="1" applyBorder="1" applyAlignment="1">
      <alignment horizontal="center"/>
    </xf>
    <xf numFmtId="0" fontId="25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left"/>
    </xf>
    <xf numFmtId="165" fontId="0" fillId="0" borderId="0" xfId="0" applyNumberFormat="1" applyFill="1" applyAlignment="1">
      <alignment horizontal="center"/>
    </xf>
    <xf numFmtId="2" fontId="7" fillId="0" borderId="0" xfId="0" applyNumberFormat="1" applyFont="1" applyAlignment="1">
      <alignment horizontal="center"/>
    </xf>
    <xf numFmtId="165" fontId="45" fillId="0" borderId="4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51" fillId="0" borderId="4" xfId="0" applyNumberFormat="1" applyFont="1" applyBorder="1" applyAlignment="1">
      <alignment horizontal="center"/>
    </xf>
    <xf numFmtId="167" fontId="52" fillId="0" borderId="0" xfId="0" applyFont="1" applyAlignment="1">
      <alignment horizontal="center"/>
    </xf>
    <xf numFmtId="166" fontId="53" fillId="0" borderId="0" xfId="0" applyNumberFormat="1" applyFont="1" applyAlignment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 applyAlignment="1" applyProtection="1">
      <alignment horizontal="center"/>
    </xf>
    <xf numFmtId="167" fontId="22" fillId="0" borderId="0" xfId="0" applyFont="1" applyBorder="1" applyAlignment="1" applyProtection="1">
      <alignment horizontal="right"/>
    </xf>
    <xf numFmtId="167" fontId="7" fillId="0" borderId="0" xfId="0" applyFont="1" applyFill="1" applyBorder="1" applyAlignment="1" applyProtection="1">
      <alignment horizontal="right"/>
    </xf>
    <xf numFmtId="167" fontId="0" fillId="0" borderId="0" xfId="0" applyProtection="1"/>
    <xf numFmtId="167" fontId="22" fillId="0" borderId="0" xfId="0" applyFont="1" applyBorder="1"/>
    <xf numFmtId="167" fontId="7" fillId="0" borderId="3" xfId="0" applyFont="1" applyBorder="1"/>
    <xf numFmtId="167" fontId="7" fillId="0" borderId="3" xfId="0" applyFont="1" applyFill="1" applyBorder="1"/>
    <xf numFmtId="42" fontId="46" fillId="0" borderId="0" xfId="2" applyFont="1" applyBorder="1" applyAlignment="1">
      <alignment horizontal="left"/>
    </xf>
    <xf numFmtId="167" fontId="55" fillId="0" borderId="3" xfId="0" applyFont="1" applyBorder="1"/>
    <xf numFmtId="167" fontId="54" fillId="0" borderId="3" xfId="0" applyFont="1" applyBorder="1"/>
    <xf numFmtId="0" fontId="9" fillId="0" borderId="0" xfId="0" applyNumberFormat="1" applyFont="1" applyAlignment="1">
      <alignment horizontal="left"/>
    </xf>
    <xf numFmtId="0" fontId="9" fillId="0" borderId="0" xfId="0" applyNumberFormat="1" applyFont="1"/>
    <xf numFmtId="0" fontId="0" fillId="0" borderId="0" xfId="0" applyNumberFormat="1"/>
    <xf numFmtId="167" fontId="58" fillId="0" borderId="0" xfId="0" applyFont="1" applyAlignment="1">
      <alignment horizontal="center"/>
    </xf>
    <xf numFmtId="167" fontId="18" fillId="0" borderId="0" xfId="0" applyFont="1"/>
    <xf numFmtId="166" fontId="58" fillId="0" borderId="0" xfId="0" applyNumberFormat="1" applyFont="1" applyAlignment="1">
      <alignment horizontal="center"/>
    </xf>
    <xf numFmtId="166" fontId="58" fillId="0" borderId="15" xfId="0" applyNumberFormat="1" applyFont="1" applyBorder="1" applyAlignment="1">
      <alignment horizontal="center"/>
    </xf>
    <xf numFmtId="167" fontId="59" fillId="0" borderId="0" xfId="0" applyFont="1"/>
    <xf numFmtId="167" fontId="11" fillId="0" borderId="0" xfId="0" applyFont="1" applyAlignment="1">
      <alignment horizontal="right"/>
    </xf>
    <xf numFmtId="166" fontId="60" fillId="3" borderId="15" xfId="0" applyNumberFormat="1" applyFont="1" applyFill="1" applyBorder="1" applyAlignment="1">
      <alignment horizontal="center"/>
    </xf>
    <xf numFmtId="166" fontId="58" fillId="0" borderId="15" xfId="0" applyNumberFormat="1" applyFont="1" applyBorder="1" applyAlignment="1" applyProtection="1">
      <alignment horizontal="center"/>
      <protection locked="0"/>
    </xf>
    <xf numFmtId="167" fontId="61" fillId="0" borderId="0" xfId="0" applyFont="1"/>
    <xf numFmtId="167" fontId="9" fillId="0" borderId="3" xfId="0" applyFont="1" applyBorder="1"/>
    <xf numFmtId="166" fontId="0" fillId="0" borderId="0" xfId="0" applyNumberFormat="1" applyFill="1" applyBorder="1" applyAlignment="1" applyProtection="1">
      <alignment horizontal="center"/>
      <protection locked="0"/>
    </xf>
    <xf numFmtId="7" fontId="9" fillId="0" borderId="0" xfId="2" applyNumberFormat="1" applyFont="1" applyFill="1" applyBorder="1"/>
    <xf numFmtId="167" fontId="20" fillId="0" borderId="0" xfId="0" applyFont="1" applyFill="1" applyBorder="1" applyAlignment="1">
      <alignment horizontal="left"/>
    </xf>
    <xf numFmtId="167" fontId="0" fillId="0" borderId="3" xfId="0" applyFill="1" applyBorder="1"/>
    <xf numFmtId="167" fontId="0" fillId="0" borderId="0" xfId="0" applyFill="1" applyBorder="1" applyAlignment="1">
      <alignment horizontal="center"/>
    </xf>
    <xf numFmtId="167" fontId="0" fillId="0" borderId="5" xfId="0" applyFill="1" applyBorder="1"/>
    <xf numFmtId="167" fontId="0" fillId="0" borderId="0" xfId="0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165" fontId="48" fillId="3" borderId="0" xfId="0" applyNumberFormat="1" applyFont="1" applyFill="1" applyBorder="1" applyAlignment="1">
      <alignment horizontal="center"/>
    </xf>
    <xf numFmtId="167" fontId="11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167" fontId="52" fillId="0" borderId="0" xfId="0" applyFont="1" applyFill="1" applyBorder="1" applyAlignment="1">
      <alignment horizontal="center"/>
    </xf>
    <xf numFmtId="167" fontId="62" fillId="0" borderId="0" xfId="0" applyFont="1"/>
    <xf numFmtId="167" fontId="21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Font="1" applyFill="1" applyBorder="1" applyAlignment="1">
      <alignment horizontal="right"/>
    </xf>
    <xf numFmtId="166" fontId="44" fillId="0" borderId="0" xfId="0" applyNumberFormat="1" applyFont="1" applyFill="1" applyBorder="1" applyAlignment="1">
      <alignment horizontal="center"/>
    </xf>
    <xf numFmtId="167" fontId="15" fillId="0" borderId="0" xfId="0" applyFont="1" applyFill="1" applyBorder="1"/>
    <xf numFmtId="167" fontId="62" fillId="0" borderId="0" xfId="0" applyFont="1" applyFill="1" applyBorder="1"/>
    <xf numFmtId="166" fontId="18" fillId="0" borderId="0" xfId="0" applyNumberFormat="1" applyFont="1" applyFill="1" applyBorder="1" applyAlignment="1">
      <alignment horizontal="center"/>
    </xf>
    <xf numFmtId="167" fontId="64" fillId="0" borderId="0" xfId="0" applyFont="1" applyAlignment="1">
      <alignment horizontal="right"/>
    </xf>
    <xf numFmtId="1" fontId="64" fillId="0" borderId="0" xfId="0" applyNumberFormat="1" applyFont="1" applyAlignment="1">
      <alignment horizontal="right"/>
    </xf>
    <xf numFmtId="167" fontId="65" fillId="0" borderId="0" xfId="0" applyFont="1" applyAlignment="1">
      <alignment horizontal="center"/>
    </xf>
    <xf numFmtId="167" fontId="21" fillId="0" borderId="0" xfId="0" applyFont="1" applyAlignment="1">
      <alignment horizontal="right"/>
    </xf>
    <xf numFmtId="167" fontId="67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67" fontId="0" fillId="0" borderId="4" xfId="0" applyFill="1" applyBorder="1" applyAlignment="1">
      <alignment horizontal="center"/>
    </xf>
    <xf numFmtId="167" fontId="67" fillId="0" borderId="0" xfId="0" applyFont="1"/>
    <xf numFmtId="167" fontId="70" fillId="0" borderId="0" xfId="0" applyFont="1" applyAlignment="1">
      <alignment horizontal="center"/>
    </xf>
    <xf numFmtId="0" fontId="64" fillId="0" borderId="0" xfId="0" applyNumberFormat="1" applyFont="1" applyAlignment="1">
      <alignment horizontal="left"/>
    </xf>
    <xf numFmtId="0" fontId="21" fillId="4" borderId="17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>
      <alignment horizontal="center"/>
    </xf>
    <xf numFmtId="164" fontId="21" fillId="0" borderId="0" xfId="3" applyFont="1" applyFill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167" fontId="9" fillId="0" borderId="0" xfId="0" applyFont="1" applyAlignment="1" applyProtection="1">
      <alignment horizontal="center"/>
    </xf>
    <xf numFmtId="10" fontId="66" fillId="0" borderId="0" xfId="0" applyNumberFormat="1" applyFont="1" applyFill="1" applyBorder="1" applyAlignment="1" applyProtection="1">
      <alignment horizontal="center"/>
    </xf>
    <xf numFmtId="167" fontId="11" fillId="0" borderId="0" xfId="0" applyFont="1" applyAlignment="1" applyProtection="1">
      <alignment horizontal="center"/>
    </xf>
    <xf numFmtId="42" fontId="0" fillId="0" borderId="0" xfId="2" applyFont="1" applyAlignment="1" applyProtection="1">
      <alignment horizontal="right"/>
    </xf>
    <xf numFmtId="167" fontId="12" fillId="0" borderId="0" xfId="0" applyFont="1" applyAlignment="1" applyProtection="1">
      <alignment horizontal="center"/>
    </xf>
    <xf numFmtId="167" fontId="7" fillId="0" borderId="1" xfId="0" applyFont="1" applyBorder="1"/>
    <xf numFmtId="167" fontId="52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167" fontId="4" fillId="0" borderId="6" xfId="0" applyFont="1" applyBorder="1" applyAlignment="1">
      <alignment horizontal="right"/>
    </xf>
    <xf numFmtId="166" fontId="44" fillId="3" borderId="8" xfId="0" applyNumberFormat="1" applyFont="1" applyFill="1" applyBorder="1" applyAlignment="1">
      <alignment horizontal="center"/>
    </xf>
    <xf numFmtId="167" fontId="62" fillId="0" borderId="0" xfId="0" applyFont="1" applyBorder="1" applyAlignment="1">
      <alignment horizontal="right"/>
    </xf>
    <xf numFmtId="167" fontId="4" fillId="0" borderId="0" xfId="0" applyFont="1" applyBorder="1" applyAlignment="1">
      <alignment horizontal="left"/>
    </xf>
    <xf numFmtId="167" fontId="69" fillId="0" borderId="0" xfId="0" applyFont="1" applyAlignment="1">
      <alignment horizontal="center"/>
    </xf>
    <xf numFmtId="167" fontId="7" fillId="0" borderId="3" xfId="0" applyFont="1" applyFill="1" applyBorder="1" applyAlignment="1">
      <alignment horizontal="right"/>
    </xf>
    <xf numFmtId="5" fontId="13" fillId="4" borderId="17" xfId="2" applyNumberFormat="1" applyFont="1" applyFill="1" applyBorder="1" applyAlignment="1" applyProtection="1">
      <alignment horizontal="center"/>
      <protection locked="0"/>
    </xf>
    <xf numFmtId="167" fontId="71" fillId="0" borderId="0" xfId="0" applyFont="1"/>
    <xf numFmtId="167" fontId="7" fillId="0" borderId="0" xfId="0" applyFont="1" applyAlignment="1" applyProtection="1">
      <alignment horizontal="center"/>
    </xf>
    <xf numFmtId="167" fontId="18" fillId="0" borderId="3" xfId="0" applyFont="1" applyBorder="1"/>
    <xf numFmtId="167" fontId="0" fillId="0" borderId="0" xfId="0" applyAlignment="1" applyProtection="1">
      <alignment horizontal="right"/>
    </xf>
    <xf numFmtId="167" fontId="0" fillId="0" borderId="0" xfId="0" applyBorder="1" applyProtection="1"/>
    <xf numFmtId="167" fontId="21" fillId="0" borderId="0" xfId="0" applyFont="1" applyAlignment="1" applyProtection="1">
      <alignment horizontal="right"/>
    </xf>
    <xf numFmtId="166" fontId="0" fillId="0" borderId="0" xfId="0" applyNumberFormat="1" applyAlignment="1" applyProtection="1">
      <alignment horizontal="center"/>
    </xf>
    <xf numFmtId="7" fontId="0" fillId="0" borderId="0" xfId="2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/>
    </xf>
    <xf numFmtId="167" fontId="6" fillId="0" borderId="0" xfId="0" applyFont="1" applyAlignment="1" applyProtection="1">
      <alignment horizontal="center"/>
    </xf>
    <xf numFmtId="7" fontId="9" fillId="0" borderId="0" xfId="2" applyNumberFormat="1" applyFont="1" applyFill="1" applyBorder="1" applyAlignment="1">
      <alignment horizontal="center"/>
    </xf>
    <xf numFmtId="7" fontId="9" fillId="0" borderId="0" xfId="2" applyNumberFormat="1" applyFont="1" applyBorder="1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167" fontId="0" fillId="0" borderId="0" xfId="0" applyAlignment="1" applyProtection="1">
      <alignment horizontal="center"/>
    </xf>
    <xf numFmtId="167" fontId="0" fillId="0" borderId="0" xfId="0" applyFill="1" applyBorder="1" applyProtection="1"/>
    <xf numFmtId="7" fontId="0" fillId="2" borderId="0" xfId="2" applyNumberFormat="1" applyFont="1" applyFill="1" applyBorder="1" applyAlignment="1">
      <alignment horizontal="center"/>
    </xf>
    <xf numFmtId="167" fontId="0" fillId="0" borderId="0" xfId="0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167" fontId="21" fillId="0" borderId="6" xfId="0" applyFont="1" applyBorder="1" applyAlignment="1">
      <alignment horizontal="right"/>
    </xf>
    <xf numFmtId="165" fontId="48" fillId="0" borderId="0" xfId="0" applyNumberFormat="1" applyFont="1" applyFill="1" applyBorder="1" applyAlignment="1">
      <alignment horizontal="center"/>
    </xf>
    <xf numFmtId="167" fontId="69" fillId="0" borderId="0" xfId="0" applyFont="1"/>
    <xf numFmtId="166" fontId="72" fillId="0" borderId="0" xfId="0" applyNumberFormat="1" applyFont="1" applyFill="1" applyBorder="1" applyAlignment="1">
      <alignment horizontal="center"/>
    </xf>
    <xf numFmtId="166" fontId="72" fillId="5" borderId="0" xfId="0" applyNumberFormat="1" applyFont="1" applyFill="1" applyBorder="1" applyAlignment="1">
      <alignment horizontal="center"/>
    </xf>
    <xf numFmtId="0" fontId="64" fillId="0" borderId="0" xfId="0" applyNumberFormat="1" applyFont="1" applyAlignment="1">
      <alignment horizontal="right"/>
    </xf>
    <xf numFmtId="167" fontId="21" fillId="0" borderId="0" xfId="0" applyFont="1" applyBorder="1"/>
    <xf numFmtId="10" fontId="66" fillId="0" borderId="0" xfId="3" applyNumberFormat="1" applyFont="1" applyFill="1" applyBorder="1" applyAlignment="1" applyProtection="1">
      <alignment horizontal="center"/>
      <protection locked="0"/>
    </xf>
    <xf numFmtId="164" fontId="66" fillId="0" borderId="0" xfId="3" applyFon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/>
      <protection locked="0"/>
    </xf>
    <xf numFmtId="0" fontId="66" fillId="0" borderId="0" xfId="1" applyNumberFormat="1" applyFont="1" applyFill="1" applyBorder="1" applyAlignment="1" applyProtection="1">
      <alignment horizontal="center"/>
      <protection locked="0"/>
    </xf>
    <xf numFmtId="167" fontId="21" fillId="0" borderId="0" xfId="0" applyFont="1"/>
    <xf numFmtId="167" fontId="18" fillId="0" borderId="0" xfId="0" applyFont="1" applyBorder="1"/>
    <xf numFmtId="166" fontId="74" fillId="4" borderId="17" xfId="0" applyNumberFormat="1" applyFont="1" applyFill="1" applyBorder="1" applyAlignment="1" applyProtection="1">
      <alignment horizontal="center"/>
      <protection locked="0"/>
    </xf>
    <xf numFmtId="167" fontId="76" fillId="0" borderId="0" xfId="0" applyFont="1" applyAlignment="1">
      <alignment horizontal="left"/>
    </xf>
    <xf numFmtId="10" fontId="9" fillId="6" borderId="17" xfId="3" applyNumberFormat="1" applyFont="1" applyFill="1" applyBorder="1" applyAlignment="1" applyProtection="1">
      <alignment horizontal="center"/>
      <protection locked="0"/>
    </xf>
    <xf numFmtId="167" fontId="15" fillId="0" borderId="0" xfId="0" applyFont="1" applyAlignment="1">
      <alignment horizontal="right"/>
    </xf>
    <xf numFmtId="167" fontId="4" fillId="0" borderId="0" xfId="0" applyFont="1" applyAlignment="1">
      <alignment horizontal="center"/>
    </xf>
    <xf numFmtId="0" fontId="21" fillId="0" borderId="0" xfId="1" applyNumberFormat="1" applyFont="1" applyFill="1" applyBorder="1" applyAlignment="1" applyProtection="1">
      <alignment horizontal="center"/>
    </xf>
    <xf numFmtId="167" fontId="6" fillId="0" borderId="0" xfId="0" applyFont="1" applyAlignment="1">
      <alignment horizontal="center"/>
    </xf>
    <xf numFmtId="42" fontId="9" fillId="0" borderId="0" xfId="0" applyNumberFormat="1" applyFont="1" applyAlignment="1" applyProtection="1">
      <alignment horizontal="center"/>
    </xf>
    <xf numFmtId="10" fontId="9" fillId="5" borderId="0" xfId="3" applyNumberFormat="1" applyFont="1" applyFill="1" applyBorder="1" applyAlignment="1" applyProtection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left"/>
    </xf>
    <xf numFmtId="167" fontId="76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167" fontId="28" fillId="0" borderId="10" xfId="0" applyFont="1" applyBorder="1" applyAlignment="1">
      <alignment horizontal="center"/>
    </xf>
    <xf numFmtId="167" fontId="4" fillId="0" borderId="0" xfId="0" applyFont="1" applyFill="1" applyBorder="1" applyAlignment="1">
      <alignment horizontal="center"/>
    </xf>
    <xf numFmtId="167" fontId="21" fillId="0" borderId="4" xfId="0" applyFont="1" applyBorder="1"/>
    <xf numFmtId="166" fontId="9" fillId="0" borderId="0" xfId="3" applyNumberFormat="1" applyFont="1" applyFill="1" applyBorder="1" applyAlignment="1" applyProtection="1">
      <alignment horizontal="center"/>
    </xf>
    <xf numFmtId="3" fontId="9" fillId="0" borderId="0" xfId="0" applyNumberFormat="1" applyFont="1" applyAlignment="1" applyProtection="1">
      <alignment horizontal="center"/>
    </xf>
    <xf numFmtId="42" fontId="66" fillId="0" borderId="0" xfId="0" applyNumberFormat="1" applyFont="1" applyAlignment="1" applyProtection="1">
      <alignment horizontal="center"/>
    </xf>
    <xf numFmtId="167" fontId="66" fillId="0" borderId="0" xfId="0" applyFont="1" applyAlignment="1" applyProtection="1">
      <alignment horizontal="center"/>
    </xf>
    <xf numFmtId="42" fontId="68" fillId="0" borderId="0" xfId="2" applyFont="1" applyProtection="1"/>
    <xf numFmtId="4" fontId="7" fillId="0" borderId="0" xfId="0" applyNumberFormat="1" applyFont="1" applyBorder="1" applyAlignment="1" applyProtection="1">
      <alignment horizontal="center"/>
    </xf>
    <xf numFmtId="167" fontId="0" fillId="0" borderId="6" xfId="0" applyBorder="1" applyProtection="1"/>
    <xf numFmtId="167" fontId="0" fillId="0" borderId="1" xfId="0" applyBorder="1" applyProtection="1"/>
    <xf numFmtId="2" fontId="7" fillId="0" borderId="0" xfId="0" applyNumberFormat="1" applyFont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7" fontId="28" fillId="0" borderId="0" xfId="0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5" fontId="14" fillId="3" borderId="0" xfId="2" applyNumberFormat="1" applyFont="1" applyFill="1" applyAlignment="1">
      <alignment horizontal="center"/>
    </xf>
    <xf numFmtId="164" fontId="6" fillId="0" borderId="0" xfId="3" applyFont="1" applyFill="1" applyBorder="1" applyAlignment="1">
      <alignment horizontal="center"/>
    </xf>
    <xf numFmtId="5" fontId="0" fillId="4" borderId="18" xfId="2" applyNumberFormat="1" applyFont="1" applyFill="1" applyBorder="1" applyAlignment="1" applyProtection="1">
      <alignment horizontal="center" vertical="center"/>
      <protection locked="0"/>
    </xf>
    <xf numFmtId="167" fontId="0" fillId="0" borderId="0" xfId="0" applyAlignment="1">
      <alignment vertical="center"/>
    </xf>
    <xf numFmtId="167" fontId="23" fillId="0" borderId="0" xfId="0" applyFont="1" applyAlignment="1">
      <alignment horizontal="center" vertical="center"/>
    </xf>
    <xf numFmtId="42" fontId="0" fillId="4" borderId="18" xfId="2" applyFont="1" applyFill="1" applyBorder="1" applyAlignment="1" applyProtection="1">
      <alignment horizontal="center" vertical="center"/>
      <protection locked="0"/>
    </xf>
    <xf numFmtId="42" fontId="0" fillId="0" borderId="0" xfId="2" applyFont="1" applyFill="1" applyBorder="1" applyAlignment="1" applyProtection="1">
      <alignment horizontal="center" vertical="center"/>
    </xf>
    <xf numFmtId="42" fontId="0" fillId="0" borderId="0" xfId="2" applyFont="1" applyAlignment="1">
      <alignment horizontal="center" vertical="center"/>
    </xf>
    <xf numFmtId="166" fontId="0" fillId="4" borderId="18" xfId="2" applyNumberFormat="1" applyFont="1" applyFill="1" applyBorder="1" applyAlignment="1" applyProtection="1">
      <alignment horizontal="center" vertical="center"/>
      <protection locked="0"/>
    </xf>
    <xf numFmtId="167" fontId="62" fillId="0" borderId="3" xfId="0" applyFont="1" applyBorder="1"/>
    <xf numFmtId="167" fontId="78" fillId="0" borderId="0" xfId="0" applyFont="1" applyAlignment="1">
      <alignment horizontal="center" vertical="center"/>
    </xf>
    <xf numFmtId="166" fontId="0" fillId="4" borderId="2" xfId="2" applyNumberFormat="1" applyFont="1" applyFill="1" applyBorder="1" applyAlignment="1" applyProtection="1">
      <alignment horizontal="center" vertical="center"/>
      <protection locked="0"/>
    </xf>
    <xf numFmtId="166" fontId="0" fillId="0" borderId="0" xfId="2" applyNumberFormat="1" applyFont="1" applyFill="1" applyBorder="1" applyAlignment="1" applyProtection="1">
      <alignment horizontal="center" vertical="center"/>
    </xf>
    <xf numFmtId="167" fontId="18" fillId="0" borderId="0" xfId="0" applyFont="1" applyFill="1" applyBorder="1"/>
    <xf numFmtId="7" fontId="0" fillId="0" borderId="0" xfId="2" applyNumberFormat="1" applyFont="1" applyFill="1" applyBorder="1" applyAlignment="1">
      <alignment horizontal="center"/>
    </xf>
    <xf numFmtId="167" fontId="67" fillId="0" borderId="1" xfId="0" applyFont="1" applyBorder="1" applyAlignment="1">
      <alignment horizontal="right"/>
    </xf>
    <xf numFmtId="7" fontId="0" fillId="0" borderId="1" xfId="2" applyNumberFormat="1" applyFont="1" applyBorder="1" applyAlignment="1">
      <alignment horizontal="center"/>
    </xf>
    <xf numFmtId="167" fontId="0" fillId="0" borderId="0" xfId="0" applyFill="1" applyBorder="1" applyAlignment="1" applyProtection="1">
      <alignment horizontal="right"/>
    </xf>
    <xf numFmtId="10" fontId="9" fillId="0" borderId="0" xfId="3" applyNumberFormat="1" applyFont="1" applyFill="1" applyBorder="1" applyAlignment="1" applyProtection="1">
      <alignment horizontal="center"/>
      <protection locked="0"/>
    </xf>
    <xf numFmtId="167" fontId="9" fillId="0" borderId="0" xfId="0" applyFont="1" applyFill="1" applyBorder="1" applyAlignment="1" applyProtection="1">
      <alignment horizontal="right"/>
    </xf>
    <xf numFmtId="167" fontId="64" fillId="0" borderId="0" xfId="0" applyFont="1" applyFill="1" applyBorder="1" applyAlignment="1">
      <alignment horizontal="right"/>
    </xf>
    <xf numFmtId="0" fontId="64" fillId="0" borderId="0" xfId="0" applyNumberFormat="1" applyFont="1" applyFill="1" applyBorder="1" applyAlignment="1">
      <alignment horizontal="right"/>
    </xf>
    <xf numFmtId="167" fontId="65" fillId="0" borderId="0" xfId="0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left"/>
    </xf>
    <xf numFmtId="167" fontId="73" fillId="0" borderId="0" xfId="0" applyFont="1" applyFill="1" applyBorder="1" applyAlignment="1">
      <alignment horizontal="center"/>
    </xf>
    <xf numFmtId="167" fontId="4" fillId="0" borderId="0" xfId="0" applyFont="1" applyFill="1" applyBorder="1" applyAlignment="1">
      <alignment horizontal="left"/>
    </xf>
    <xf numFmtId="167" fontId="4" fillId="0" borderId="0" xfId="0" applyFont="1" applyFill="1" applyBorder="1"/>
    <xf numFmtId="167" fontId="7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7" fontId="67" fillId="0" borderId="0" xfId="0" applyFont="1" applyFill="1" applyBorder="1" applyAlignment="1">
      <alignment horizontal="right"/>
    </xf>
    <xf numFmtId="42" fontId="21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7" fontId="11" fillId="0" borderId="0" xfId="0" applyFont="1" applyFill="1" applyBorder="1" applyAlignment="1">
      <alignment horizontal="right"/>
    </xf>
    <xf numFmtId="42" fontId="66" fillId="0" borderId="0" xfId="0" applyNumberFormat="1" applyFont="1" applyFill="1" applyBorder="1" applyAlignment="1">
      <alignment horizontal="center"/>
    </xf>
    <xf numFmtId="42" fontId="68" fillId="0" borderId="0" xfId="2" applyFont="1" applyFill="1" applyBorder="1"/>
    <xf numFmtId="165" fontId="0" fillId="0" borderId="0" xfId="0" applyNumberFormat="1" applyFill="1" applyBorder="1"/>
    <xf numFmtId="42" fontId="9" fillId="0" borderId="0" xfId="0" applyNumberFormat="1" applyFont="1" applyFill="1" applyBorder="1"/>
    <xf numFmtId="167" fontId="15" fillId="0" borderId="0" xfId="0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center"/>
    </xf>
    <xf numFmtId="167" fontId="2" fillId="0" borderId="0" xfId="0" applyFont="1" applyFill="1" applyBorder="1" applyAlignment="1" applyProtection="1">
      <alignment horizontal="right"/>
    </xf>
    <xf numFmtId="167" fontId="76" fillId="0" borderId="0" xfId="0" applyFont="1" applyFill="1" applyBorder="1" applyAlignment="1">
      <alignment horizontal="left"/>
    </xf>
    <xf numFmtId="167" fontId="69" fillId="0" borderId="0" xfId="0" applyFont="1" applyFill="1" applyBorder="1"/>
    <xf numFmtId="167" fontId="67" fillId="0" borderId="0" xfId="0" applyFont="1" applyFill="1" applyBorder="1"/>
    <xf numFmtId="167" fontId="70" fillId="0" borderId="0" xfId="0" applyFont="1" applyFill="1" applyBorder="1" applyAlignment="1">
      <alignment horizontal="center"/>
    </xf>
    <xf numFmtId="167" fontId="0" fillId="6" borderId="0" xfId="0" applyFill="1" applyBorder="1" applyProtection="1">
      <protection locked="0"/>
    </xf>
    <xf numFmtId="10" fontId="9" fillId="0" borderId="17" xfId="3" applyNumberFormat="1" applyFont="1" applyFill="1" applyBorder="1" applyAlignment="1" applyProtection="1">
      <alignment horizontal="center"/>
    </xf>
    <xf numFmtId="167" fontId="57" fillId="3" borderId="5" xfId="0" applyFont="1" applyFill="1" applyBorder="1" applyProtection="1"/>
    <xf numFmtId="167" fontId="0" fillId="3" borderId="6" xfId="0" applyFill="1" applyBorder="1" applyProtection="1"/>
    <xf numFmtId="167" fontId="56" fillId="3" borderId="8" xfId="0" applyFont="1" applyFill="1" applyBorder="1" applyAlignment="1" applyProtection="1">
      <alignment horizontal="right"/>
    </xf>
    <xf numFmtId="165" fontId="0" fillId="0" borderId="0" xfId="0" applyNumberForma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167" fontId="9" fillId="0" borderId="0" xfId="0" applyFont="1" applyFill="1" applyBorder="1"/>
    <xf numFmtId="166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42" fontId="17" fillId="0" borderId="0" xfId="2" applyFont="1" applyAlignment="1">
      <alignment horizontal="center"/>
    </xf>
    <xf numFmtId="4" fontId="9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7" fontId="0" fillId="0" borderId="0" xfId="2" applyNumberFormat="1" applyFont="1" applyBorder="1" applyAlignment="1">
      <alignment horizontal="center" vertical="center"/>
    </xf>
    <xf numFmtId="7" fontId="9" fillId="0" borderId="0" xfId="2" applyNumberFormat="1" applyFont="1" applyFill="1" applyBorder="1" applyAlignment="1">
      <alignment horizontal="center" vertical="center"/>
    </xf>
    <xf numFmtId="7" fontId="0" fillId="2" borderId="0" xfId="2" applyNumberFormat="1" applyFont="1" applyFill="1" applyBorder="1" applyAlignment="1">
      <alignment horizontal="center" vertical="center"/>
    </xf>
    <xf numFmtId="5" fontId="9" fillId="0" borderId="0" xfId="0" applyNumberFormat="1" applyFont="1" applyAlignment="1" applyProtection="1">
      <alignment horizontal="center"/>
    </xf>
    <xf numFmtId="5" fontId="9" fillId="0" borderId="0" xfId="0" applyNumberFormat="1" applyFont="1" applyAlignment="1">
      <alignment horizontal="center"/>
    </xf>
    <xf numFmtId="169" fontId="21" fillId="0" borderId="0" xfId="3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5" fontId="21" fillId="0" borderId="0" xfId="0" applyNumberFormat="1" applyFont="1" applyAlignment="1" applyProtection="1">
      <alignment horizontal="center" vertical="center"/>
    </xf>
    <xf numFmtId="166" fontId="21" fillId="0" borderId="0" xfId="0" applyNumberFormat="1" applyFont="1" applyAlignment="1" applyProtection="1">
      <alignment horizontal="center" vertical="center"/>
    </xf>
    <xf numFmtId="5" fontId="9" fillId="0" borderId="0" xfId="2" applyNumberFormat="1" applyFont="1" applyAlignment="1" applyProtection="1">
      <alignment horizontal="center" vertical="center"/>
    </xf>
    <xf numFmtId="10" fontId="9" fillId="0" borderId="0" xfId="3" applyNumberFormat="1" applyFont="1" applyFill="1" applyBorder="1" applyAlignment="1" applyProtection="1">
      <alignment horizontal="center"/>
    </xf>
    <xf numFmtId="7" fontId="0" fillId="0" borderId="0" xfId="2" applyNumberFormat="1" applyFont="1" applyFill="1" applyBorder="1"/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42" fontId="9" fillId="0" borderId="0" xfId="0" applyNumberFormat="1" applyFont="1" applyFill="1" applyBorder="1" applyAlignment="1" applyProtection="1">
      <alignment horizontal="center"/>
    </xf>
    <xf numFmtId="167" fontId="6" fillId="0" borderId="0" xfId="0" applyFon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2" fontId="9" fillId="0" borderId="0" xfId="0" applyNumberFormat="1" applyFont="1" applyFill="1" applyBorder="1" applyAlignment="1">
      <alignment horizontal="center"/>
    </xf>
    <xf numFmtId="167" fontId="62" fillId="0" borderId="0" xfId="0" applyFont="1" applyFill="1" applyBorder="1" applyAlignment="1">
      <alignment horizontal="right"/>
    </xf>
    <xf numFmtId="169" fontId="21" fillId="0" borderId="0" xfId="3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Protection="1"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42" fontId="9" fillId="0" borderId="0" xfId="2" applyFont="1" applyFill="1" applyBorder="1" applyAlignment="1">
      <alignment horizontal="center"/>
    </xf>
    <xf numFmtId="167" fontId="76" fillId="0" borderId="0" xfId="0" applyFont="1" applyFill="1" applyBorder="1" applyAlignment="1">
      <alignment horizontal="center"/>
    </xf>
    <xf numFmtId="167" fontId="3" fillId="0" borderId="0" xfId="0" applyFont="1" applyFill="1"/>
    <xf numFmtId="2" fontId="0" fillId="0" borderId="0" xfId="0" applyNumberFormat="1" applyFill="1" applyAlignment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67" fontId="0" fillId="0" borderId="0" xfId="0" applyFill="1" applyProtection="1"/>
    <xf numFmtId="10" fontId="1" fillId="0" borderId="0" xfId="3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7" fillId="0" borderId="0" xfId="2" applyNumberFormat="1" applyFont="1" applyAlignment="1" applyProtection="1">
      <alignment horizontal="center"/>
    </xf>
    <xf numFmtId="167" fontId="2" fillId="0" borderId="0" xfId="0" applyFont="1" applyAlignment="1">
      <alignment horizontal="center" vertical="center"/>
    </xf>
    <xf numFmtId="164" fontId="21" fillId="6" borderId="17" xfId="3" applyFont="1" applyFill="1" applyBorder="1" applyAlignment="1" applyProtection="1">
      <alignment horizontal="center"/>
      <protection locked="0"/>
    </xf>
    <xf numFmtId="10" fontId="9" fillId="6" borderId="17" xfId="3" applyNumberFormat="1" applyFont="1" applyFill="1" applyBorder="1" applyAlignment="1" applyProtection="1">
      <alignment horizontal="center" vertical="center"/>
      <protection locked="0"/>
    </xf>
    <xf numFmtId="10" fontId="9" fillId="6" borderId="17" xfId="0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5" Type="http://schemas.openxmlformats.org/officeDocument/2006/relationships/image" Target="../media/image12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15.jpeg"/><Relationship Id="rId7" Type="http://schemas.openxmlformats.org/officeDocument/2006/relationships/image" Target="../media/image6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3.png"/><Relationship Id="rId5" Type="http://schemas.openxmlformats.org/officeDocument/2006/relationships/image" Target="../media/image17.png"/><Relationship Id="rId4" Type="http://schemas.openxmlformats.org/officeDocument/2006/relationships/image" Target="../media/image16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3" Type="http://schemas.openxmlformats.org/officeDocument/2006/relationships/image" Target="../media/image11.png"/><Relationship Id="rId7" Type="http://schemas.openxmlformats.org/officeDocument/2006/relationships/image" Target="../media/image22.jpeg"/><Relationship Id="rId2" Type="http://schemas.openxmlformats.org/officeDocument/2006/relationships/image" Target="../media/image19.jpeg"/><Relationship Id="rId1" Type="http://schemas.openxmlformats.org/officeDocument/2006/relationships/image" Target="../media/image18.jpeg"/><Relationship Id="rId6" Type="http://schemas.openxmlformats.org/officeDocument/2006/relationships/image" Target="../media/image21.jpeg"/><Relationship Id="rId5" Type="http://schemas.openxmlformats.org/officeDocument/2006/relationships/image" Target="../media/image20.jpeg"/><Relationship Id="rId10" Type="http://schemas.openxmlformats.org/officeDocument/2006/relationships/image" Target="../media/image24.png"/><Relationship Id="rId4" Type="http://schemas.openxmlformats.org/officeDocument/2006/relationships/image" Target="../media/image6.jpeg"/><Relationship Id="rId9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9.jpeg"/><Relationship Id="rId1" Type="http://schemas.openxmlformats.org/officeDocument/2006/relationships/image" Target="../media/image22.jpeg"/><Relationship Id="rId5" Type="http://schemas.openxmlformats.org/officeDocument/2006/relationships/image" Target="../media/image12.png"/><Relationship Id="rId4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6.jpeg"/><Relationship Id="rId1" Type="http://schemas.openxmlformats.org/officeDocument/2006/relationships/image" Target="../media/image25.jpeg"/><Relationship Id="rId5" Type="http://schemas.openxmlformats.org/officeDocument/2006/relationships/image" Target="../media/image4.png"/><Relationship Id="rId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6.jpeg"/><Relationship Id="rId1" Type="http://schemas.openxmlformats.org/officeDocument/2006/relationships/image" Target="../media/image27.jpeg"/><Relationship Id="rId5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jpeg"/><Relationship Id="rId2" Type="http://schemas.openxmlformats.org/officeDocument/2006/relationships/image" Target="../media/image28.jpeg"/><Relationship Id="rId1" Type="http://schemas.openxmlformats.org/officeDocument/2006/relationships/image" Target="../media/image9.jpeg"/><Relationship Id="rId5" Type="http://schemas.openxmlformats.org/officeDocument/2006/relationships/image" Target="../media/image6.jpe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56</xdr:row>
      <xdr:rowOff>171450</xdr:rowOff>
    </xdr:from>
    <xdr:to>
      <xdr:col>3</xdr:col>
      <xdr:colOff>304800</xdr:colOff>
      <xdr:row>58</xdr:row>
      <xdr:rowOff>9525</xdr:rowOff>
    </xdr:to>
    <xdr:pic>
      <xdr:nvPicPr>
        <xdr:cNvPr id="1747" name="Picture 28" descr="eSMART-Green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372600"/>
          <a:ext cx="3714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56</xdr:row>
      <xdr:rowOff>133350</xdr:rowOff>
    </xdr:from>
    <xdr:to>
      <xdr:col>5</xdr:col>
      <xdr:colOff>171450</xdr:colOff>
      <xdr:row>58</xdr:row>
      <xdr:rowOff>19050</xdr:rowOff>
    </xdr:to>
    <xdr:pic>
      <xdr:nvPicPr>
        <xdr:cNvPr id="1748" name="Picture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9334500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55</xdr:row>
      <xdr:rowOff>19050</xdr:rowOff>
    </xdr:from>
    <xdr:to>
      <xdr:col>6</xdr:col>
      <xdr:colOff>314325</xdr:colOff>
      <xdr:row>58</xdr:row>
      <xdr:rowOff>66675</xdr:rowOff>
    </xdr:to>
    <xdr:pic>
      <xdr:nvPicPr>
        <xdr:cNvPr id="1749" name="Picture 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934450"/>
          <a:ext cx="647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7</xdr:row>
      <xdr:rowOff>28575</xdr:rowOff>
    </xdr:from>
    <xdr:to>
      <xdr:col>9</xdr:col>
      <xdr:colOff>819150</xdr:colOff>
      <xdr:row>12</xdr:row>
      <xdr:rowOff>38100</xdr:rowOff>
    </xdr:to>
    <xdr:pic>
      <xdr:nvPicPr>
        <xdr:cNvPr id="1750" name="Picture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514475"/>
          <a:ext cx="1914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4</xdr:row>
      <xdr:rowOff>209550</xdr:rowOff>
    </xdr:from>
    <xdr:to>
      <xdr:col>7</xdr:col>
      <xdr:colOff>0</xdr:colOff>
      <xdr:row>6</xdr:row>
      <xdr:rowOff>152400</xdr:rowOff>
    </xdr:to>
    <xdr:pic>
      <xdr:nvPicPr>
        <xdr:cNvPr id="1751" name="Picture 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38225"/>
          <a:ext cx="1771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55</xdr:row>
      <xdr:rowOff>190500</xdr:rowOff>
    </xdr:from>
    <xdr:to>
      <xdr:col>2</xdr:col>
      <xdr:colOff>457200</xdr:colOff>
      <xdr:row>58</xdr:row>
      <xdr:rowOff>0</xdr:rowOff>
    </xdr:to>
    <xdr:pic>
      <xdr:nvPicPr>
        <xdr:cNvPr id="1752" name="Pictur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105900"/>
          <a:ext cx="135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9525</xdr:rowOff>
    </xdr:from>
    <xdr:to>
      <xdr:col>1</xdr:col>
      <xdr:colOff>590550</xdr:colOff>
      <xdr:row>2</xdr:row>
      <xdr:rowOff>104775</xdr:rowOff>
    </xdr:to>
    <xdr:pic>
      <xdr:nvPicPr>
        <xdr:cNvPr id="1753" name="Picture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876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139304</xdr:colOff>
      <xdr:row>0</xdr:row>
      <xdr:rowOff>66675</xdr:rowOff>
    </xdr:from>
    <xdr:to>
      <xdr:col>10</xdr:col>
      <xdr:colOff>648286</xdr:colOff>
      <xdr:row>3</xdr:row>
      <xdr:rowOff>29244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8654" y="66675"/>
          <a:ext cx="508982" cy="581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55</xdr:row>
      <xdr:rowOff>104775</xdr:rowOff>
    </xdr:from>
    <xdr:to>
      <xdr:col>3</xdr:col>
      <xdr:colOff>457200</xdr:colOff>
      <xdr:row>57</xdr:row>
      <xdr:rowOff>114300</xdr:rowOff>
    </xdr:to>
    <xdr:pic>
      <xdr:nvPicPr>
        <xdr:cNvPr id="2910" name="Picture 16" descr="eSMART-Green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9801225"/>
          <a:ext cx="476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609600</xdr:colOff>
      <xdr:row>55</xdr:row>
      <xdr:rowOff>104775</xdr:rowOff>
    </xdr:from>
    <xdr:to>
      <xdr:col>5</xdr:col>
      <xdr:colOff>28575</xdr:colOff>
      <xdr:row>57</xdr:row>
      <xdr:rowOff>85725</xdr:rowOff>
    </xdr:to>
    <xdr:pic>
      <xdr:nvPicPr>
        <xdr:cNvPr id="2911" name="Picture 3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801225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542925</xdr:colOff>
      <xdr:row>39</xdr:row>
      <xdr:rowOff>0</xdr:rowOff>
    </xdr:from>
    <xdr:to>
      <xdr:col>7</xdr:col>
      <xdr:colOff>600075</xdr:colOff>
      <xdr:row>45</xdr:row>
      <xdr:rowOff>0</xdr:rowOff>
    </xdr:to>
    <xdr:pic>
      <xdr:nvPicPr>
        <xdr:cNvPr id="2912" name="Picture 7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848475"/>
          <a:ext cx="800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54</xdr:row>
      <xdr:rowOff>57150</xdr:rowOff>
    </xdr:from>
    <xdr:to>
      <xdr:col>2</xdr:col>
      <xdr:colOff>381000</xdr:colOff>
      <xdr:row>57</xdr:row>
      <xdr:rowOff>133350</xdr:rowOff>
    </xdr:to>
    <xdr:pic>
      <xdr:nvPicPr>
        <xdr:cNvPr id="2913" name="Picture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91675"/>
          <a:ext cx="1447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657225</xdr:colOff>
      <xdr:row>45</xdr:row>
      <xdr:rowOff>142875</xdr:rowOff>
    </xdr:from>
    <xdr:to>
      <xdr:col>8</xdr:col>
      <xdr:colOff>485775</xdr:colOff>
      <xdr:row>46</xdr:row>
      <xdr:rowOff>152400</xdr:rowOff>
    </xdr:to>
    <xdr:pic>
      <xdr:nvPicPr>
        <xdr:cNvPr id="2914" name="Picture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8001000"/>
          <a:ext cx="3028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57</xdr:row>
      <xdr:rowOff>114300</xdr:rowOff>
    </xdr:from>
    <xdr:to>
      <xdr:col>3</xdr:col>
      <xdr:colOff>552450</xdr:colOff>
      <xdr:row>59</xdr:row>
      <xdr:rowOff>66675</xdr:rowOff>
    </xdr:to>
    <xdr:pic>
      <xdr:nvPicPr>
        <xdr:cNvPr id="16669" name="Picture 7" descr="eSMART-Green">
          <a:extLst>
            <a:ext uri="{FF2B5EF4-FFF2-40B4-BE49-F238E27FC236}">
              <a16:creationId xmlns:a16="http://schemas.microsoft.com/office/drawing/2014/main" id="{00000000-0008-0000-0200-00001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963025"/>
          <a:ext cx="419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58</xdr:row>
      <xdr:rowOff>9525</xdr:rowOff>
    </xdr:from>
    <xdr:to>
      <xdr:col>5</xdr:col>
      <xdr:colOff>247650</xdr:colOff>
      <xdr:row>59</xdr:row>
      <xdr:rowOff>66675</xdr:rowOff>
    </xdr:to>
    <xdr:pic>
      <xdr:nvPicPr>
        <xdr:cNvPr id="16670" name="Picture 4">
          <a:extLst>
            <a:ext uri="{FF2B5EF4-FFF2-40B4-BE49-F238E27FC236}">
              <a16:creationId xmlns:a16="http://schemas.microsoft.com/office/drawing/2014/main" id="{00000000-0008-0000-0200-00001E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020175"/>
          <a:ext cx="504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114</xdr:row>
      <xdr:rowOff>123825</xdr:rowOff>
    </xdr:from>
    <xdr:to>
      <xdr:col>3</xdr:col>
      <xdr:colOff>285750</xdr:colOff>
      <xdr:row>115</xdr:row>
      <xdr:rowOff>133350</xdr:rowOff>
    </xdr:to>
    <xdr:pic>
      <xdr:nvPicPr>
        <xdr:cNvPr id="16671" name="Picture 3" descr="eSMART-Green">
          <a:extLst>
            <a:ext uri="{FF2B5EF4-FFF2-40B4-BE49-F238E27FC236}">
              <a16:creationId xmlns:a16="http://schemas.microsoft.com/office/drawing/2014/main" id="{00000000-0008-0000-0200-00001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87642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428625</xdr:colOff>
      <xdr:row>114</xdr:row>
      <xdr:rowOff>114300</xdr:rowOff>
    </xdr:from>
    <xdr:to>
      <xdr:col>4</xdr:col>
      <xdr:colOff>123825</xdr:colOff>
      <xdr:row>115</xdr:row>
      <xdr:rowOff>152400</xdr:rowOff>
    </xdr:to>
    <xdr:pic>
      <xdr:nvPicPr>
        <xdr:cNvPr id="16672" name="Picture 5">
          <a:extLst>
            <a:ext uri="{FF2B5EF4-FFF2-40B4-BE49-F238E27FC236}">
              <a16:creationId xmlns:a16="http://schemas.microsoft.com/office/drawing/2014/main" id="{00000000-0008-0000-0200-000020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18754725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1</xdr:row>
      <xdr:rowOff>19050</xdr:rowOff>
    </xdr:from>
    <xdr:to>
      <xdr:col>9</xdr:col>
      <xdr:colOff>514350</xdr:colOff>
      <xdr:row>8</xdr:row>
      <xdr:rowOff>161925</xdr:rowOff>
    </xdr:to>
    <xdr:pic>
      <xdr:nvPicPr>
        <xdr:cNvPr id="16673" name="Picture 1">
          <a:extLst>
            <a:ext uri="{FF2B5EF4-FFF2-40B4-BE49-F238E27FC236}">
              <a16:creationId xmlns:a16="http://schemas.microsoft.com/office/drawing/2014/main" id="{00000000-0008-0000-0200-000021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19075"/>
          <a:ext cx="1123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62</xdr:row>
      <xdr:rowOff>180975</xdr:rowOff>
    </xdr:from>
    <xdr:to>
      <xdr:col>2</xdr:col>
      <xdr:colOff>276225</xdr:colOff>
      <xdr:row>68</xdr:row>
      <xdr:rowOff>57150</xdr:rowOff>
    </xdr:to>
    <xdr:pic>
      <xdr:nvPicPr>
        <xdr:cNvPr id="16674" name="Picture 1">
          <a:extLst>
            <a:ext uri="{FF2B5EF4-FFF2-40B4-BE49-F238E27FC236}">
              <a16:creationId xmlns:a16="http://schemas.microsoft.com/office/drawing/2014/main" id="{00000000-0008-0000-0200-000022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839325"/>
          <a:ext cx="13525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12</xdr:row>
      <xdr:rowOff>152400</xdr:rowOff>
    </xdr:from>
    <xdr:to>
      <xdr:col>9</xdr:col>
      <xdr:colOff>6858</xdr:colOff>
      <xdr:row>14</xdr:row>
      <xdr:rowOff>8381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886325" y="1581150"/>
          <a:ext cx="616458" cy="1798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244983</xdr:colOff>
      <xdr:row>29</xdr:row>
      <xdr:rowOff>17906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 rot="10800000">
          <a:off x="2609850" y="4029075"/>
          <a:ext cx="616458" cy="1798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244983</xdr:colOff>
      <xdr:row>42</xdr:row>
      <xdr:rowOff>179831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10800000">
          <a:off x="2609850" y="6086475"/>
          <a:ext cx="616458" cy="1798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28575</xdr:colOff>
      <xdr:row>80</xdr:row>
      <xdr:rowOff>152400</xdr:rowOff>
    </xdr:from>
    <xdr:to>
      <xdr:col>8</xdr:col>
      <xdr:colOff>645033</xdr:colOff>
      <xdr:row>82</xdr:row>
      <xdr:rowOff>8381</xdr:rowOff>
    </xdr:to>
    <xdr:sp macro="" textlink="">
      <xdr:nvSpPr>
        <xdr:cNvPr id="15" name="Right Arrow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848225" y="12868275"/>
          <a:ext cx="616458" cy="1798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5</xdr:col>
      <xdr:colOff>381000</xdr:colOff>
      <xdr:row>39</xdr:row>
      <xdr:rowOff>57150</xdr:rowOff>
    </xdr:from>
    <xdr:to>
      <xdr:col>7</xdr:col>
      <xdr:colOff>104775</xdr:colOff>
      <xdr:row>46</xdr:row>
      <xdr:rowOff>0</xdr:rowOff>
    </xdr:to>
    <xdr:pic>
      <xdr:nvPicPr>
        <xdr:cNvPr id="16679" name="Picture 1">
          <a:extLst>
            <a:ext uri="{FF2B5EF4-FFF2-40B4-BE49-F238E27FC236}">
              <a16:creationId xmlns:a16="http://schemas.microsoft.com/office/drawing/2014/main" id="{00000000-0008-0000-0200-000027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5743575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111</xdr:row>
      <xdr:rowOff>57150</xdr:rowOff>
    </xdr:from>
    <xdr:to>
      <xdr:col>6</xdr:col>
      <xdr:colOff>257175</xdr:colOff>
      <xdr:row>116</xdr:row>
      <xdr:rowOff>123825</xdr:rowOff>
    </xdr:to>
    <xdr:pic>
      <xdr:nvPicPr>
        <xdr:cNvPr id="16680" name="Picture 17">
          <a:extLst>
            <a:ext uri="{FF2B5EF4-FFF2-40B4-BE49-F238E27FC236}">
              <a16:creationId xmlns:a16="http://schemas.microsoft.com/office/drawing/2014/main" id="{00000000-0008-0000-0200-000028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8173700"/>
          <a:ext cx="7715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54</xdr:row>
      <xdr:rowOff>152400</xdr:rowOff>
    </xdr:from>
    <xdr:to>
      <xdr:col>3</xdr:col>
      <xdr:colOff>114300</xdr:colOff>
      <xdr:row>59</xdr:row>
      <xdr:rowOff>57150</xdr:rowOff>
    </xdr:to>
    <xdr:pic>
      <xdr:nvPicPr>
        <xdr:cNvPr id="16681" name="Picture 16">
          <a:extLst>
            <a:ext uri="{FF2B5EF4-FFF2-40B4-BE49-F238E27FC236}">
              <a16:creationId xmlns:a16="http://schemas.microsoft.com/office/drawing/2014/main" id="{00000000-0008-0000-0200-000029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477250"/>
          <a:ext cx="180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112</xdr:row>
      <xdr:rowOff>9525</xdr:rowOff>
    </xdr:from>
    <xdr:to>
      <xdr:col>2</xdr:col>
      <xdr:colOff>542925</xdr:colOff>
      <xdr:row>116</xdr:row>
      <xdr:rowOff>0</xdr:rowOff>
    </xdr:to>
    <xdr:pic>
      <xdr:nvPicPr>
        <xdr:cNvPr id="16682" name="Picture 18">
          <a:extLst>
            <a:ext uri="{FF2B5EF4-FFF2-40B4-BE49-F238E27FC236}">
              <a16:creationId xmlns:a16="http://schemas.microsoft.com/office/drawing/2014/main" id="{00000000-0008-0000-0200-00002A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326100"/>
          <a:ext cx="1619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676275</xdr:colOff>
      <xdr:row>46</xdr:row>
      <xdr:rowOff>85725</xdr:rowOff>
    </xdr:from>
    <xdr:to>
      <xdr:col>9</xdr:col>
      <xdr:colOff>257175</xdr:colOff>
      <xdr:row>47</xdr:row>
      <xdr:rowOff>133350</xdr:rowOff>
    </xdr:to>
    <xdr:pic>
      <xdr:nvPicPr>
        <xdr:cNvPr id="16683" name="Picture 1">
          <a:extLst>
            <a:ext uri="{FF2B5EF4-FFF2-40B4-BE49-F238E27FC236}">
              <a16:creationId xmlns:a16="http://schemas.microsoft.com/office/drawing/2014/main" id="{00000000-0008-0000-0200-00002B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915150"/>
          <a:ext cx="3019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100</xdr:row>
      <xdr:rowOff>85725</xdr:rowOff>
    </xdr:from>
    <xdr:to>
      <xdr:col>8</xdr:col>
      <xdr:colOff>381000</xdr:colOff>
      <xdr:row>101</xdr:row>
      <xdr:rowOff>133350</xdr:rowOff>
    </xdr:to>
    <xdr:pic>
      <xdr:nvPicPr>
        <xdr:cNvPr id="16684" name="Picture 1">
          <a:extLst>
            <a:ext uri="{FF2B5EF4-FFF2-40B4-BE49-F238E27FC236}">
              <a16:creationId xmlns:a16="http://schemas.microsoft.com/office/drawing/2014/main" id="{00000000-0008-0000-0200-00002C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6249650"/>
          <a:ext cx="3048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57</xdr:row>
      <xdr:rowOff>152400</xdr:rowOff>
    </xdr:from>
    <xdr:to>
      <xdr:col>3</xdr:col>
      <xdr:colOff>333375</xdr:colOff>
      <xdr:row>59</xdr:row>
      <xdr:rowOff>85725</xdr:rowOff>
    </xdr:to>
    <xdr:pic>
      <xdr:nvPicPr>
        <xdr:cNvPr id="4031" name="Picture 18" descr="eSMART-Green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013460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57</xdr:row>
      <xdr:rowOff>47625</xdr:rowOff>
    </xdr:from>
    <xdr:to>
      <xdr:col>4</xdr:col>
      <xdr:colOff>390525</xdr:colOff>
      <xdr:row>59</xdr:row>
      <xdr:rowOff>66675</xdr:rowOff>
    </xdr:to>
    <xdr:pic>
      <xdr:nvPicPr>
        <xdr:cNvPr id="4032" name="Picture 3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0029825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552450</xdr:colOff>
      <xdr:row>40</xdr:row>
      <xdr:rowOff>114300</xdr:rowOff>
    </xdr:from>
    <xdr:to>
      <xdr:col>8</xdr:col>
      <xdr:colOff>0</xdr:colOff>
      <xdr:row>46</xdr:row>
      <xdr:rowOff>152400</xdr:rowOff>
    </xdr:to>
    <xdr:pic>
      <xdr:nvPicPr>
        <xdr:cNvPr id="4033" name="Picture 4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086600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57</xdr:row>
      <xdr:rowOff>38100</xdr:rowOff>
    </xdr:from>
    <xdr:to>
      <xdr:col>5</xdr:col>
      <xdr:colOff>390525</xdr:colOff>
      <xdr:row>60</xdr:row>
      <xdr:rowOff>66675</xdr:rowOff>
    </xdr:to>
    <xdr:pic>
      <xdr:nvPicPr>
        <xdr:cNvPr id="4034" name="Picture 4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0020300"/>
          <a:ext cx="400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66675</xdr:rowOff>
    </xdr:from>
    <xdr:to>
      <xdr:col>2</xdr:col>
      <xdr:colOff>466725</xdr:colOff>
      <xdr:row>59</xdr:row>
      <xdr:rowOff>38100</xdr:rowOff>
    </xdr:to>
    <xdr:pic>
      <xdr:nvPicPr>
        <xdr:cNvPr id="4035" name="Picture 7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686925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117</xdr:row>
      <xdr:rowOff>133350</xdr:rowOff>
    </xdr:from>
    <xdr:to>
      <xdr:col>2</xdr:col>
      <xdr:colOff>600075</xdr:colOff>
      <xdr:row>117</xdr:row>
      <xdr:rowOff>342900</xdr:rowOff>
    </xdr:to>
    <xdr:pic>
      <xdr:nvPicPr>
        <xdr:cNvPr id="4036" name="Picture 25" descr="eSMART-Green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046922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117</xdr:row>
      <xdr:rowOff>95250</xdr:rowOff>
    </xdr:from>
    <xdr:to>
      <xdr:col>3</xdr:col>
      <xdr:colOff>581025</xdr:colOff>
      <xdr:row>117</xdr:row>
      <xdr:rowOff>314325</xdr:rowOff>
    </xdr:to>
    <xdr:pic>
      <xdr:nvPicPr>
        <xdr:cNvPr id="4037" name="Picture 3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20431125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381000</xdr:colOff>
      <xdr:row>102</xdr:row>
      <xdr:rowOff>57150</xdr:rowOff>
    </xdr:from>
    <xdr:to>
      <xdr:col>6</xdr:col>
      <xdr:colOff>695325</xdr:colOff>
      <xdr:row>109</xdr:row>
      <xdr:rowOff>0</xdr:rowOff>
    </xdr:to>
    <xdr:pic>
      <xdr:nvPicPr>
        <xdr:cNvPr id="4038" name="Picture 14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7678400"/>
          <a:ext cx="9239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552450</xdr:colOff>
      <xdr:row>171</xdr:row>
      <xdr:rowOff>95250</xdr:rowOff>
    </xdr:from>
    <xdr:to>
      <xdr:col>4</xdr:col>
      <xdr:colOff>152400</xdr:colOff>
      <xdr:row>172</xdr:row>
      <xdr:rowOff>152400</xdr:rowOff>
    </xdr:to>
    <xdr:pic>
      <xdr:nvPicPr>
        <xdr:cNvPr id="4039" name="Picture 3" descr="eSMART-Green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1080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514350</xdr:colOff>
      <xdr:row>171</xdr:row>
      <xdr:rowOff>66675</xdr:rowOff>
    </xdr:from>
    <xdr:to>
      <xdr:col>3</xdr:col>
      <xdr:colOff>428625</xdr:colOff>
      <xdr:row>172</xdr:row>
      <xdr:rowOff>152400</xdr:rowOff>
    </xdr:to>
    <xdr:pic>
      <xdr:nvPicPr>
        <xdr:cNvPr id="4040" name="Picture 5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1051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147</xdr:row>
      <xdr:rowOff>304800</xdr:rowOff>
    </xdr:from>
    <xdr:to>
      <xdr:col>7</xdr:col>
      <xdr:colOff>66675</xdr:colOff>
      <xdr:row>156</xdr:row>
      <xdr:rowOff>9525</xdr:rowOff>
    </xdr:to>
    <xdr:pic>
      <xdr:nvPicPr>
        <xdr:cNvPr id="4041" name="Picture 10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6203275"/>
          <a:ext cx="13716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116</xdr:row>
      <xdr:rowOff>123825</xdr:rowOff>
    </xdr:from>
    <xdr:to>
      <xdr:col>2</xdr:col>
      <xdr:colOff>209550</xdr:colOff>
      <xdr:row>118</xdr:row>
      <xdr:rowOff>114300</xdr:rowOff>
    </xdr:to>
    <xdr:pic>
      <xdr:nvPicPr>
        <xdr:cNvPr id="4042" name="Picture 1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288250"/>
          <a:ext cx="1343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169</xdr:row>
      <xdr:rowOff>95250</xdr:rowOff>
    </xdr:from>
    <xdr:to>
      <xdr:col>2</xdr:col>
      <xdr:colOff>428625</xdr:colOff>
      <xdr:row>173</xdr:row>
      <xdr:rowOff>95250</xdr:rowOff>
    </xdr:to>
    <xdr:pic>
      <xdr:nvPicPr>
        <xdr:cNvPr id="4043" name="Picture 13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0756225"/>
          <a:ext cx="1562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109</xdr:row>
      <xdr:rowOff>95250</xdr:rowOff>
    </xdr:from>
    <xdr:to>
      <xdr:col>9</xdr:col>
      <xdr:colOff>323850</xdr:colOff>
      <xdr:row>110</xdr:row>
      <xdr:rowOff>142875</xdr:rowOff>
    </xdr:to>
    <xdr:pic>
      <xdr:nvPicPr>
        <xdr:cNvPr id="4044" name="Picture 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8926175"/>
          <a:ext cx="3171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162</xdr:row>
      <xdr:rowOff>19050</xdr:rowOff>
    </xdr:from>
    <xdr:to>
      <xdr:col>9</xdr:col>
      <xdr:colOff>0</xdr:colOff>
      <xdr:row>163</xdr:row>
      <xdr:rowOff>66675</xdr:rowOff>
    </xdr:to>
    <xdr:pic>
      <xdr:nvPicPr>
        <xdr:cNvPr id="4045" name="Picture 1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8879800"/>
          <a:ext cx="3181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179</xdr:row>
      <xdr:rowOff>57150</xdr:rowOff>
    </xdr:from>
    <xdr:to>
      <xdr:col>9</xdr:col>
      <xdr:colOff>714375</xdr:colOff>
      <xdr:row>202</xdr:row>
      <xdr:rowOff>47625</xdr:rowOff>
    </xdr:to>
    <xdr:pic>
      <xdr:nvPicPr>
        <xdr:cNvPr id="4046" name="Picture 2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2404050"/>
          <a:ext cx="5915025" cy="371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58</xdr:row>
      <xdr:rowOff>142875</xdr:rowOff>
    </xdr:from>
    <xdr:to>
      <xdr:col>3</xdr:col>
      <xdr:colOff>257175</xdr:colOff>
      <xdr:row>60</xdr:row>
      <xdr:rowOff>66675</xdr:rowOff>
    </xdr:to>
    <xdr:pic>
      <xdr:nvPicPr>
        <xdr:cNvPr id="4636" name="Picture 15" descr="eSMART-Green">
          <a:extLst>
            <a:ext uri="{FF2B5EF4-FFF2-40B4-BE49-F238E27FC236}">
              <a16:creationId xmlns:a16="http://schemas.microsoft.com/office/drawing/2014/main" id="{00000000-0008-0000-0500-00001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02965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58</xdr:row>
      <xdr:rowOff>76200</xdr:rowOff>
    </xdr:from>
    <xdr:to>
      <xdr:col>4</xdr:col>
      <xdr:colOff>447675</xdr:colOff>
      <xdr:row>60</xdr:row>
      <xdr:rowOff>95250</xdr:rowOff>
    </xdr:to>
    <xdr:pic>
      <xdr:nvPicPr>
        <xdr:cNvPr id="4637" name="Picture 3">
          <a:extLst>
            <a:ext uri="{FF2B5EF4-FFF2-40B4-BE49-F238E27FC236}">
              <a16:creationId xmlns:a16="http://schemas.microsoft.com/office/drawing/2014/main" id="{00000000-0008-0000-05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0229850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42</xdr:row>
      <xdr:rowOff>66675</xdr:rowOff>
    </xdr:from>
    <xdr:to>
      <xdr:col>7</xdr:col>
      <xdr:colOff>142875</xdr:colOff>
      <xdr:row>49</xdr:row>
      <xdr:rowOff>9525</xdr:rowOff>
    </xdr:to>
    <xdr:pic>
      <xdr:nvPicPr>
        <xdr:cNvPr id="4638" name="Picture 10">
          <a:extLst>
            <a:ext uri="{FF2B5EF4-FFF2-40B4-BE49-F238E27FC236}">
              <a16:creationId xmlns:a16="http://schemas.microsoft.com/office/drawing/2014/main" id="{00000000-0008-0000-05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372350"/>
          <a:ext cx="1038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57</xdr:row>
      <xdr:rowOff>180975</xdr:rowOff>
    </xdr:from>
    <xdr:to>
      <xdr:col>2</xdr:col>
      <xdr:colOff>333375</xdr:colOff>
      <xdr:row>61</xdr:row>
      <xdr:rowOff>95250</xdr:rowOff>
    </xdr:to>
    <xdr:pic>
      <xdr:nvPicPr>
        <xdr:cNvPr id="4639" name="Picture 5">
          <a:extLst>
            <a:ext uri="{FF2B5EF4-FFF2-40B4-BE49-F238E27FC236}">
              <a16:creationId xmlns:a16="http://schemas.microsoft.com/office/drawing/2014/main" id="{00000000-0008-0000-05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134600"/>
          <a:ext cx="1447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49</xdr:row>
      <xdr:rowOff>38100</xdr:rowOff>
    </xdr:from>
    <xdr:to>
      <xdr:col>8</xdr:col>
      <xdr:colOff>923925</xdr:colOff>
      <xdr:row>50</xdr:row>
      <xdr:rowOff>85725</xdr:rowOff>
    </xdr:to>
    <xdr:pic>
      <xdr:nvPicPr>
        <xdr:cNvPr id="4640" name="Picture 1">
          <a:extLst>
            <a:ext uri="{FF2B5EF4-FFF2-40B4-BE49-F238E27FC236}">
              <a16:creationId xmlns:a16="http://schemas.microsoft.com/office/drawing/2014/main" id="{00000000-0008-0000-05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8553450"/>
          <a:ext cx="3086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122</xdr:row>
      <xdr:rowOff>142875</xdr:rowOff>
    </xdr:from>
    <xdr:to>
      <xdr:col>3</xdr:col>
      <xdr:colOff>257175</xdr:colOff>
      <xdr:row>124</xdr:row>
      <xdr:rowOff>66675</xdr:rowOff>
    </xdr:to>
    <xdr:pic>
      <xdr:nvPicPr>
        <xdr:cNvPr id="4641" name="Picture 15" descr="eSMART-Green">
          <a:extLst>
            <a:ext uri="{FF2B5EF4-FFF2-40B4-BE49-F238E27FC236}">
              <a16:creationId xmlns:a16="http://schemas.microsoft.com/office/drawing/2014/main" id="{00000000-0008-0000-0500-00002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2131695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122</xdr:row>
      <xdr:rowOff>76200</xdr:rowOff>
    </xdr:from>
    <xdr:to>
      <xdr:col>4</xdr:col>
      <xdr:colOff>447675</xdr:colOff>
      <xdr:row>124</xdr:row>
      <xdr:rowOff>95250</xdr:rowOff>
    </xdr:to>
    <xdr:pic>
      <xdr:nvPicPr>
        <xdr:cNvPr id="4642" name="Picture 3">
          <a:extLst>
            <a:ext uri="{FF2B5EF4-FFF2-40B4-BE49-F238E27FC236}">
              <a16:creationId xmlns:a16="http://schemas.microsoft.com/office/drawing/2014/main" id="{00000000-0008-0000-05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1250275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106</xdr:row>
      <xdr:rowOff>66675</xdr:rowOff>
    </xdr:from>
    <xdr:to>
      <xdr:col>7</xdr:col>
      <xdr:colOff>142875</xdr:colOff>
      <xdr:row>113</xdr:row>
      <xdr:rowOff>9525</xdr:rowOff>
    </xdr:to>
    <xdr:pic>
      <xdr:nvPicPr>
        <xdr:cNvPr id="4643" name="Picture 10">
          <a:extLst>
            <a:ext uri="{FF2B5EF4-FFF2-40B4-BE49-F238E27FC236}">
              <a16:creationId xmlns:a16="http://schemas.microsoft.com/office/drawing/2014/main" id="{00000000-0008-0000-05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8392775"/>
          <a:ext cx="1038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121</xdr:row>
      <xdr:rowOff>180975</xdr:rowOff>
    </xdr:from>
    <xdr:to>
      <xdr:col>2</xdr:col>
      <xdr:colOff>333375</xdr:colOff>
      <xdr:row>125</xdr:row>
      <xdr:rowOff>95250</xdr:rowOff>
    </xdr:to>
    <xdr:pic>
      <xdr:nvPicPr>
        <xdr:cNvPr id="4644" name="Picture 5">
          <a:extLst>
            <a:ext uri="{FF2B5EF4-FFF2-40B4-BE49-F238E27FC236}">
              <a16:creationId xmlns:a16="http://schemas.microsoft.com/office/drawing/2014/main" id="{00000000-0008-0000-05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155025"/>
          <a:ext cx="1447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113</xdr:row>
      <xdr:rowOff>38100</xdr:rowOff>
    </xdr:from>
    <xdr:to>
      <xdr:col>8</xdr:col>
      <xdr:colOff>923925</xdr:colOff>
      <xdr:row>114</xdr:row>
      <xdr:rowOff>85725</xdr:rowOff>
    </xdr:to>
    <xdr:pic>
      <xdr:nvPicPr>
        <xdr:cNvPr id="4645" name="Picture 1">
          <a:extLst>
            <a:ext uri="{FF2B5EF4-FFF2-40B4-BE49-F238E27FC236}">
              <a16:creationId xmlns:a16="http://schemas.microsoft.com/office/drawing/2014/main" id="{00000000-0008-0000-05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9573875"/>
          <a:ext cx="3086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57</xdr:row>
      <xdr:rowOff>0</xdr:rowOff>
    </xdr:from>
    <xdr:to>
      <xdr:col>4</xdr:col>
      <xdr:colOff>142875</xdr:colOff>
      <xdr:row>58</xdr:row>
      <xdr:rowOff>142875</xdr:rowOff>
    </xdr:to>
    <xdr:pic>
      <xdr:nvPicPr>
        <xdr:cNvPr id="5618" name="Picture 3" descr="eSMART-Green">
          <a:extLst>
            <a:ext uri="{FF2B5EF4-FFF2-40B4-BE49-F238E27FC236}">
              <a16:creationId xmlns:a16="http://schemas.microsoft.com/office/drawing/2014/main" id="{00000000-0008-0000-0600-0000F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9391650"/>
          <a:ext cx="390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56</xdr:row>
      <xdr:rowOff>85725</xdr:rowOff>
    </xdr:from>
    <xdr:to>
      <xdr:col>5</xdr:col>
      <xdr:colOff>276225</xdr:colOff>
      <xdr:row>58</xdr:row>
      <xdr:rowOff>104775</xdr:rowOff>
    </xdr:to>
    <xdr:pic>
      <xdr:nvPicPr>
        <xdr:cNvPr id="5619" name="Picture 3">
          <a:extLst>
            <a:ext uri="{FF2B5EF4-FFF2-40B4-BE49-F238E27FC236}">
              <a16:creationId xmlns:a16="http://schemas.microsoft.com/office/drawing/2014/main" id="{00000000-0008-0000-06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315450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495300</xdr:colOff>
      <xdr:row>55</xdr:row>
      <xdr:rowOff>47625</xdr:rowOff>
    </xdr:from>
    <xdr:to>
      <xdr:col>10</xdr:col>
      <xdr:colOff>476250</xdr:colOff>
      <xdr:row>60</xdr:row>
      <xdr:rowOff>76200</xdr:rowOff>
    </xdr:to>
    <xdr:pic>
      <xdr:nvPicPr>
        <xdr:cNvPr id="5620" name="Picture 14">
          <a:extLst>
            <a:ext uri="{FF2B5EF4-FFF2-40B4-BE49-F238E27FC236}">
              <a16:creationId xmlns:a16="http://schemas.microsoft.com/office/drawing/2014/main" id="{00000000-0008-0000-06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115425"/>
          <a:ext cx="676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123825</xdr:rowOff>
    </xdr:from>
    <xdr:to>
      <xdr:col>3</xdr:col>
      <xdr:colOff>228600</xdr:colOff>
      <xdr:row>59</xdr:row>
      <xdr:rowOff>133350</xdr:rowOff>
    </xdr:to>
    <xdr:pic>
      <xdr:nvPicPr>
        <xdr:cNvPr id="5621" name="Picture 7">
          <a:extLst>
            <a:ext uri="{FF2B5EF4-FFF2-40B4-BE49-F238E27FC236}">
              <a16:creationId xmlns:a16="http://schemas.microsoft.com/office/drawing/2014/main" id="{00000000-0008-0000-06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191625"/>
          <a:ext cx="1590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3</xdr:row>
      <xdr:rowOff>9525</xdr:rowOff>
    </xdr:from>
    <xdr:to>
      <xdr:col>10</xdr:col>
      <xdr:colOff>828675</xdr:colOff>
      <xdr:row>8</xdr:row>
      <xdr:rowOff>133350</xdr:rowOff>
    </xdr:to>
    <xdr:pic>
      <xdr:nvPicPr>
        <xdr:cNvPr id="5622" name="Picture 1">
          <a:extLst>
            <a:ext uri="{FF2B5EF4-FFF2-40B4-BE49-F238E27FC236}">
              <a16:creationId xmlns:a16="http://schemas.microsoft.com/office/drawing/2014/main" id="{00000000-0008-0000-06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533400"/>
          <a:ext cx="2333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56</xdr:row>
      <xdr:rowOff>85725</xdr:rowOff>
    </xdr:from>
    <xdr:to>
      <xdr:col>9</xdr:col>
      <xdr:colOff>514350</xdr:colOff>
      <xdr:row>58</xdr:row>
      <xdr:rowOff>95250</xdr:rowOff>
    </xdr:to>
    <xdr:pic>
      <xdr:nvPicPr>
        <xdr:cNvPr id="6642" name="Picture 4" descr="eSMART-Green">
          <a:extLst>
            <a:ext uri="{FF2B5EF4-FFF2-40B4-BE49-F238E27FC236}">
              <a16:creationId xmlns:a16="http://schemas.microsoft.com/office/drawing/2014/main" id="{00000000-0008-0000-0700-0000F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477375"/>
          <a:ext cx="457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552450</xdr:colOff>
      <xdr:row>56</xdr:row>
      <xdr:rowOff>28575</xdr:rowOff>
    </xdr:from>
    <xdr:to>
      <xdr:col>10</xdr:col>
      <xdr:colOff>600075</xdr:colOff>
      <xdr:row>58</xdr:row>
      <xdr:rowOff>47625</xdr:rowOff>
    </xdr:to>
    <xdr:pic>
      <xdr:nvPicPr>
        <xdr:cNvPr id="6643" name="Picture 3">
          <a:extLst>
            <a:ext uri="{FF2B5EF4-FFF2-40B4-BE49-F238E27FC236}">
              <a16:creationId xmlns:a16="http://schemas.microsoft.com/office/drawing/2014/main" id="{00000000-0008-0000-07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9420225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16</xdr:row>
      <xdr:rowOff>19050</xdr:rowOff>
    </xdr:from>
    <xdr:to>
      <xdr:col>9</xdr:col>
      <xdr:colOff>371475</xdr:colOff>
      <xdr:row>22</xdr:row>
      <xdr:rowOff>114300</xdr:rowOff>
    </xdr:to>
    <xdr:pic>
      <xdr:nvPicPr>
        <xdr:cNvPr id="6644" name="Picture 14">
          <a:extLst>
            <a:ext uri="{FF2B5EF4-FFF2-40B4-BE49-F238E27FC236}">
              <a16:creationId xmlns:a16="http://schemas.microsoft.com/office/drawing/2014/main" id="{00000000-0008-0000-07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781300"/>
          <a:ext cx="914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6</xdr:row>
      <xdr:rowOff>152400</xdr:rowOff>
    </xdr:from>
    <xdr:to>
      <xdr:col>10</xdr:col>
      <xdr:colOff>400050</xdr:colOff>
      <xdr:row>12</xdr:row>
      <xdr:rowOff>47625</xdr:rowOff>
    </xdr:to>
    <xdr:pic>
      <xdr:nvPicPr>
        <xdr:cNvPr id="6645" name="Picture 1">
          <a:extLst>
            <a:ext uri="{FF2B5EF4-FFF2-40B4-BE49-F238E27FC236}">
              <a16:creationId xmlns:a16="http://schemas.microsoft.com/office/drawing/2014/main" id="{00000000-0008-0000-07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257300"/>
          <a:ext cx="2171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54</xdr:row>
      <xdr:rowOff>57150</xdr:rowOff>
    </xdr:from>
    <xdr:to>
      <xdr:col>9</xdr:col>
      <xdr:colOff>47625</xdr:colOff>
      <xdr:row>58</xdr:row>
      <xdr:rowOff>104775</xdr:rowOff>
    </xdr:to>
    <xdr:pic>
      <xdr:nvPicPr>
        <xdr:cNvPr id="6646" name="Picture 2">
          <a:extLst>
            <a:ext uri="{FF2B5EF4-FFF2-40B4-BE49-F238E27FC236}">
              <a16:creationId xmlns:a16="http://schemas.microsoft.com/office/drawing/2014/main" id="{00000000-0008-0000-07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124950"/>
          <a:ext cx="1666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46</xdr:row>
      <xdr:rowOff>152400</xdr:rowOff>
    </xdr:from>
    <xdr:to>
      <xdr:col>4</xdr:col>
      <xdr:colOff>0</xdr:colOff>
      <xdr:row>49</xdr:row>
      <xdr:rowOff>38100</xdr:rowOff>
    </xdr:to>
    <xdr:pic>
      <xdr:nvPicPr>
        <xdr:cNvPr id="13880" name="Picture 2" descr="eSMART-Green">
          <a:extLst>
            <a:ext uri="{FF2B5EF4-FFF2-40B4-BE49-F238E27FC236}">
              <a16:creationId xmlns:a16="http://schemas.microsoft.com/office/drawing/2014/main" id="{00000000-0008-0000-0800-00003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7753350"/>
          <a:ext cx="476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39</xdr:row>
      <xdr:rowOff>66675</xdr:rowOff>
    </xdr:from>
    <xdr:to>
      <xdr:col>6</xdr:col>
      <xdr:colOff>504825</xdr:colOff>
      <xdr:row>41</xdr:row>
      <xdr:rowOff>28575</xdr:rowOff>
    </xdr:to>
    <xdr:pic>
      <xdr:nvPicPr>
        <xdr:cNvPr id="13881" name="Picture 3" descr="eSMART-Green">
          <a:extLst>
            <a:ext uri="{FF2B5EF4-FFF2-40B4-BE49-F238E27FC236}">
              <a16:creationId xmlns:a16="http://schemas.microsoft.com/office/drawing/2014/main" id="{00000000-0008-0000-0800-00003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534150"/>
          <a:ext cx="390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46</xdr:row>
      <xdr:rowOff>142875</xdr:rowOff>
    </xdr:from>
    <xdr:to>
      <xdr:col>5</xdr:col>
      <xdr:colOff>180975</xdr:colOff>
      <xdr:row>49</xdr:row>
      <xdr:rowOff>0</xdr:rowOff>
    </xdr:to>
    <xdr:pic>
      <xdr:nvPicPr>
        <xdr:cNvPr id="13882" name="Picture 4">
          <a:extLst>
            <a:ext uri="{FF2B5EF4-FFF2-40B4-BE49-F238E27FC236}">
              <a16:creationId xmlns:a16="http://schemas.microsoft.com/office/drawing/2014/main" id="{00000000-0008-0000-0800-00003A3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743825"/>
          <a:ext cx="657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43</xdr:row>
      <xdr:rowOff>0</xdr:rowOff>
    </xdr:from>
    <xdr:to>
      <xdr:col>6</xdr:col>
      <xdr:colOff>581025</xdr:colOff>
      <xdr:row>49</xdr:row>
      <xdr:rowOff>28575</xdr:rowOff>
    </xdr:to>
    <xdr:pic>
      <xdr:nvPicPr>
        <xdr:cNvPr id="13883" name="Picture 14">
          <a:extLst>
            <a:ext uri="{FF2B5EF4-FFF2-40B4-BE49-F238E27FC236}">
              <a16:creationId xmlns:a16="http://schemas.microsoft.com/office/drawing/2014/main" id="{00000000-0008-0000-0800-00003B3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115175"/>
          <a:ext cx="828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44</xdr:row>
      <xdr:rowOff>66675</xdr:rowOff>
    </xdr:from>
    <xdr:to>
      <xdr:col>2</xdr:col>
      <xdr:colOff>628650</xdr:colOff>
      <xdr:row>49</xdr:row>
      <xdr:rowOff>9525</xdr:rowOff>
    </xdr:to>
    <xdr:pic>
      <xdr:nvPicPr>
        <xdr:cNvPr id="13884" name="Picture 6">
          <a:extLst>
            <a:ext uri="{FF2B5EF4-FFF2-40B4-BE49-F238E27FC236}">
              <a16:creationId xmlns:a16="http://schemas.microsoft.com/office/drawing/2014/main" id="{00000000-0008-0000-0800-00003C3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43775"/>
          <a:ext cx="1819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</sheetPr>
  <dimension ref="A1:U350"/>
  <sheetViews>
    <sheetView tabSelected="1" view="pageLayout" zoomScaleNormal="100" workbookViewId="0">
      <selection activeCell="D4" sqref="D4"/>
    </sheetView>
  </sheetViews>
  <sheetFormatPr defaultRowHeight="12.75" x14ac:dyDescent="0.2"/>
  <cols>
    <col min="1" max="1" width="6.140625" customWidth="1"/>
    <col min="4" max="4" width="10.5703125" customWidth="1"/>
    <col min="5" max="5" width="2.85546875" customWidth="1"/>
    <col min="7" max="7" width="12.5703125" customWidth="1"/>
    <col min="8" max="8" width="5.5703125" customWidth="1"/>
    <col min="10" max="10" width="14.7109375" customWidth="1"/>
    <col min="11" max="11" width="11.85546875" customWidth="1"/>
    <col min="12" max="12" width="11.28515625" bestFit="1" customWidth="1"/>
    <col min="17" max="17" width="10.140625" bestFit="1" customWidth="1"/>
  </cols>
  <sheetData>
    <row r="1" spans="1:16" ht="18" x14ac:dyDescent="0.25">
      <c r="A1" s="2" t="s">
        <v>174</v>
      </c>
    </row>
    <row r="2" spans="1:16" ht="18" customHeight="1" thickBot="1" x14ac:dyDescent="0.4">
      <c r="A2" s="2" t="s">
        <v>175</v>
      </c>
      <c r="J2" s="46" t="s">
        <v>126</v>
      </c>
      <c r="M2" s="53"/>
    </row>
    <row r="3" spans="1:16" ht="12.75" customHeight="1" thickBot="1" x14ac:dyDescent="0.3">
      <c r="A3" s="2"/>
      <c r="D3" s="10" t="s">
        <v>13</v>
      </c>
      <c r="E3" s="10"/>
      <c r="F3" s="10" t="s">
        <v>15</v>
      </c>
      <c r="G3" s="10" t="s">
        <v>16</v>
      </c>
      <c r="J3" s="188"/>
      <c r="P3" s="8"/>
    </row>
    <row r="4" spans="1:16" ht="16.5" thickBot="1" x14ac:dyDescent="0.3">
      <c r="C4" s="4" t="s">
        <v>0</v>
      </c>
      <c r="D4" s="185"/>
      <c r="E4" s="8" t="s">
        <v>14</v>
      </c>
      <c r="F4" s="186"/>
      <c r="G4" s="186"/>
      <c r="I4" s="29" t="s">
        <v>46</v>
      </c>
      <c r="J4" s="267"/>
    </row>
    <row r="5" spans="1:16" ht="16.5" thickBot="1" x14ac:dyDescent="0.3">
      <c r="C5" s="4" t="s">
        <v>1</v>
      </c>
      <c r="D5" s="184">
        <f ca="1">NOW()</f>
        <v>42808.597982060186</v>
      </c>
      <c r="F5" s="3"/>
      <c r="G5" s="3"/>
      <c r="I5" s="4" t="s">
        <v>12</v>
      </c>
      <c r="J5" s="187"/>
    </row>
    <row r="6" spans="1:16" ht="16.5" thickBot="1" x14ac:dyDescent="0.3">
      <c r="I6" s="4" t="s">
        <v>2</v>
      </c>
      <c r="J6" s="286"/>
    </row>
    <row r="7" spans="1:16" ht="18.75" customHeight="1" x14ac:dyDescent="0.2">
      <c r="B7" s="97"/>
      <c r="C7" s="276" t="s">
        <v>3</v>
      </c>
      <c r="D7" s="11"/>
      <c r="E7" s="11"/>
      <c r="F7" s="11"/>
      <c r="G7" s="11"/>
      <c r="H7" s="11"/>
      <c r="I7" s="12"/>
    </row>
    <row r="8" spans="1:16" ht="12" customHeight="1" x14ac:dyDescent="0.2">
      <c r="B8" s="13"/>
      <c r="C8" s="14" t="s">
        <v>268</v>
      </c>
      <c r="D8" s="15"/>
      <c r="E8" s="15"/>
      <c r="F8" s="15"/>
      <c r="G8" s="15"/>
      <c r="H8" s="15"/>
      <c r="I8" s="16"/>
    </row>
    <row r="9" spans="1:16" ht="12" customHeight="1" x14ac:dyDescent="0.2">
      <c r="B9" s="13"/>
      <c r="C9" s="25" t="s">
        <v>24</v>
      </c>
      <c r="D9" s="15"/>
      <c r="E9" s="15"/>
      <c r="F9" s="15"/>
      <c r="G9" s="15"/>
      <c r="H9" s="15"/>
      <c r="I9" s="16"/>
      <c r="J9" s="21"/>
    </row>
    <row r="10" spans="1:16" ht="12" customHeight="1" x14ac:dyDescent="0.2">
      <c r="B10" s="13"/>
      <c r="C10" s="14" t="s">
        <v>25</v>
      </c>
      <c r="D10" s="26" t="s">
        <v>194</v>
      </c>
      <c r="E10" s="15"/>
      <c r="F10" s="15"/>
      <c r="G10" s="15"/>
      <c r="H10" s="15"/>
      <c r="I10" s="16"/>
      <c r="J10" s="21"/>
    </row>
    <row r="11" spans="1:16" ht="12" customHeight="1" x14ac:dyDescent="0.2">
      <c r="B11" s="13"/>
      <c r="C11" s="114" t="s">
        <v>269</v>
      </c>
      <c r="D11" s="15"/>
      <c r="E11" s="15"/>
      <c r="F11" s="14"/>
      <c r="G11" s="15"/>
      <c r="H11" s="15"/>
      <c r="I11" s="16"/>
      <c r="J11" s="21"/>
    </row>
    <row r="12" spans="1:16" ht="12" customHeight="1" x14ac:dyDescent="0.2">
      <c r="B12" s="13"/>
      <c r="C12" s="18" t="s">
        <v>4</v>
      </c>
      <c r="D12" s="15"/>
      <c r="E12" s="15"/>
      <c r="F12" s="15"/>
      <c r="G12" s="14"/>
      <c r="H12" s="15"/>
      <c r="I12" s="16"/>
      <c r="J12" s="21"/>
    </row>
    <row r="13" spans="1:16" ht="12" customHeight="1" x14ac:dyDescent="0.2">
      <c r="B13" s="13"/>
      <c r="C13" s="18" t="s">
        <v>228</v>
      </c>
      <c r="D13" s="15"/>
      <c r="E13" s="15"/>
      <c r="F13" s="15"/>
      <c r="G13" s="15"/>
      <c r="H13" s="15"/>
      <c r="I13" s="16"/>
      <c r="J13" s="21"/>
    </row>
    <row r="14" spans="1:16" ht="12" customHeight="1" x14ac:dyDescent="0.2">
      <c r="B14" s="13"/>
      <c r="C14" s="18" t="s">
        <v>5</v>
      </c>
      <c r="D14" s="15"/>
      <c r="E14" s="15"/>
      <c r="F14" s="15"/>
      <c r="G14" s="15"/>
      <c r="H14" s="15"/>
      <c r="I14" s="16"/>
      <c r="J14" s="21"/>
    </row>
    <row r="15" spans="1:16" ht="12" customHeight="1" x14ac:dyDescent="0.2">
      <c r="B15" s="13"/>
      <c r="C15" s="18" t="s">
        <v>6</v>
      </c>
      <c r="D15" s="15"/>
      <c r="E15" s="15"/>
      <c r="F15" s="15"/>
      <c r="G15" s="15"/>
      <c r="H15" s="15"/>
      <c r="I15" s="16"/>
      <c r="J15" s="21"/>
    </row>
    <row r="16" spans="1:16" ht="12" customHeight="1" x14ac:dyDescent="0.2">
      <c r="B16" s="13"/>
      <c r="C16" s="18" t="s">
        <v>286</v>
      </c>
      <c r="D16" s="15"/>
      <c r="E16" s="15"/>
      <c r="F16" s="15"/>
      <c r="G16" s="15"/>
      <c r="H16" s="15"/>
      <c r="I16" s="16"/>
      <c r="J16" s="21"/>
    </row>
    <row r="17" spans="1:14" ht="12" customHeight="1" x14ac:dyDescent="0.2">
      <c r="B17" s="13"/>
      <c r="C17" s="18" t="s">
        <v>191</v>
      </c>
      <c r="D17" s="15"/>
      <c r="E17" s="15"/>
      <c r="F17" s="15"/>
      <c r="G17" s="15"/>
      <c r="H17" s="15"/>
      <c r="I17" s="16"/>
      <c r="J17" s="21"/>
    </row>
    <row r="18" spans="1:14" ht="12" customHeight="1" x14ac:dyDescent="0.2">
      <c r="B18" s="13"/>
      <c r="C18" s="18" t="s">
        <v>7</v>
      </c>
      <c r="D18" s="15"/>
      <c r="E18" s="15"/>
      <c r="F18" s="15"/>
      <c r="G18" s="15"/>
      <c r="H18" s="15"/>
      <c r="I18" s="16"/>
      <c r="J18" s="21"/>
    </row>
    <row r="19" spans="1:14" ht="12" customHeight="1" x14ac:dyDescent="0.2">
      <c r="B19" s="13"/>
      <c r="C19" s="18" t="s">
        <v>270</v>
      </c>
      <c r="D19" s="15"/>
      <c r="E19" s="15"/>
      <c r="F19" s="15"/>
      <c r="G19" s="15"/>
      <c r="H19" s="15"/>
      <c r="I19" s="16"/>
      <c r="J19" s="21"/>
      <c r="L19" s="29"/>
      <c r="M19" s="99"/>
    </row>
    <row r="20" spans="1:14" ht="12" customHeight="1" x14ac:dyDescent="0.2">
      <c r="B20" s="13"/>
      <c r="C20" s="18" t="s">
        <v>111</v>
      </c>
      <c r="D20" s="15"/>
      <c r="E20" s="15"/>
      <c r="F20" s="15"/>
      <c r="G20" s="15"/>
      <c r="H20" s="15"/>
      <c r="I20" s="16"/>
      <c r="J20" s="21"/>
    </row>
    <row r="21" spans="1:14" ht="12" customHeight="1" x14ac:dyDescent="0.2">
      <c r="B21" s="13"/>
      <c r="C21" s="18" t="s">
        <v>8</v>
      </c>
      <c r="D21" s="15"/>
      <c r="E21" s="15"/>
      <c r="F21" s="15"/>
      <c r="G21" s="15"/>
      <c r="H21" s="15"/>
      <c r="I21" s="16"/>
      <c r="J21" s="21"/>
      <c r="M21" s="99"/>
    </row>
    <row r="22" spans="1:14" ht="12" customHeight="1" x14ac:dyDescent="0.2">
      <c r="B22" s="13"/>
      <c r="C22" s="18" t="s">
        <v>9</v>
      </c>
      <c r="D22" s="15"/>
      <c r="E22" s="15"/>
      <c r="F22" s="15"/>
      <c r="G22" s="15"/>
      <c r="H22" s="15"/>
      <c r="I22" s="16"/>
      <c r="J22" s="273"/>
    </row>
    <row r="23" spans="1:14" ht="12" customHeight="1" x14ac:dyDescent="0.2">
      <c r="B23" s="13"/>
      <c r="C23" s="18" t="s">
        <v>10</v>
      </c>
      <c r="D23" s="15"/>
      <c r="E23" s="15"/>
      <c r="F23" s="15"/>
      <c r="G23" s="15"/>
      <c r="H23" s="15"/>
      <c r="I23" s="16"/>
      <c r="J23" s="273"/>
      <c r="M23" s="29"/>
      <c r="N23" s="99"/>
    </row>
    <row r="24" spans="1:14" ht="12" customHeight="1" x14ac:dyDescent="0.2">
      <c r="B24" s="13"/>
      <c r="C24" s="96" t="s">
        <v>129</v>
      </c>
      <c r="D24" s="15"/>
      <c r="E24" s="15"/>
      <c r="F24" s="15"/>
      <c r="G24" s="15"/>
      <c r="H24" s="15"/>
      <c r="I24" s="16"/>
      <c r="J24" s="216"/>
    </row>
    <row r="25" spans="1:14" ht="12" customHeight="1" x14ac:dyDescent="0.2">
      <c r="A25" s="15"/>
      <c r="B25" s="13"/>
      <c r="C25" s="18" t="s">
        <v>11</v>
      </c>
      <c r="D25" s="15"/>
      <c r="E25" s="15"/>
      <c r="F25" s="15"/>
      <c r="G25" s="15"/>
      <c r="H25" s="15"/>
      <c r="I25" s="16"/>
      <c r="J25" s="273"/>
      <c r="N25" s="99"/>
    </row>
    <row r="26" spans="1:14" ht="13.5" customHeight="1" x14ac:dyDescent="0.25">
      <c r="B26" s="17" t="s">
        <v>17</v>
      </c>
      <c r="C26" s="15"/>
      <c r="D26" s="15"/>
      <c r="E26" s="15"/>
      <c r="F26" s="15"/>
      <c r="G26" s="15"/>
      <c r="H26" s="15"/>
      <c r="I26" s="16"/>
      <c r="J26" s="274"/>
      <c r="K26" s="9"/>
    </row>
    <row r="27" spans="1:14" ht="15" customHeight="1" thickBot="1" x14ac:dyDescent="0.25">
      <c r="B27" s="218" t="s">
        <v>231</v>
      </c>
      <c r="C27" s="15"/>
      <c r="D27" s="15"/>
      <c r="E27" s="15"/>
      <c r="F27" s="15"/>
      <c r="G27" s="15"/>
      <c r="H27" s="15"/>
      <c r="I27" s="24"/>
      <c r="J27" s="275"/>
      <c r="L27" s="7"/>
      <c r="M27" s="5"/>
    </row>
    <row r="28" spans="1:14" ht="12" customHeight="1" thickBot="1" x14ac:dyDescent="0.25">
      <c r="B28" s="13"/>
      <c r="C28" s="14" t="s">
        <v>250</v>
      </c>
      <c r="D28" s="15"/>
      <c r="E28" s="15"/>
      <c r="F28" s="15"/>
      <c r="G28" s="15"/>
      <c r="H28" s="15"/>
      <c r="I28" s="24"/>
      <c r="J28" s="351"/>
      <c r="K28" s="22" t="s">
        <v>26</v>
      </c>
      <c r="L28" s="7"/>
      <c r="M28" s="5"/>
    </row>
    <row r="29" spans="1:14" ht="12" customHeight="1" thickBot="1" x14ac:dyDescent="0.25">
      <c r="A29" s="15"/>
      <c r="B29" s="13"/>
      <c r="C29" s="14" t="s">
        <v>251</v>
      </c>
      <c r="D29" s="15"/>
      <c r="E29" s="15"/>
      <c r="F29" s="15"/>
      <c r="G29" s="15"/>
      <c r="H29" s="15"/>
      <c r="I29" s="24"/>
      <c r="J29" s="351"/>
      <c r="K29" s="22" t="s">
        <v>26</v>
      </c>
      <c r="L29" s="5"/>
    </row>
    <row r="30" spans="1:14" ht="12" customHeight="1" thickBot="1" x14ac:dyDescent="0.25">
      <c r="A30" s="15"/>
      <c r="B30" s="219" t="s">
        <v>193</v>
      </c>
      <c r="C30" s="15"/>
      <c r="D30" s="15"/>
      <c r="E30" s="15"/>
      <c r="F30" s="15"/>
      <c r="G30" s="15"/>
      <c r="H30" s="15"/>
      <c r="I30" s="16"/>
      <c r="J30" s="352"/>
      <c r="K30" s="22"/>
      <c r="L30" s="5"/>
    </row>
    <row r="31" spans="1:14" ht="12" customHeight="1" thickBot="1" x14ac:dyDescent="0.25">
      <c r="A31" s="15"/>
      <c r="B31" s="13"/>
      <c r="C31" s="14" t="s">
        <v>276</v>
      </c>
      <c r="D31" s="15"/>
      <c r="E31" s="15"/>
      <c r="F31" s="15"/>
      <c r="G31" s="15"/>
      <c r="H31" s="15"/>
      <c r="I31" s="24"/>
      <c r="J31" s="351"/>
      <c r="K31" s="22" t="s">
        <v>26</v>
      </c>
    </row>
    <row r="32" spans="1:14" ht="12" customHeight="1" thickBot="1" x14ac:dyDescent="0.25">
      <c r="B32" s="13"/>
      <c r="C32" s="14" t="s">
        <v>277</v>
      </c>
      <c r="D32" s="15"/>
      <c r="E32" s="15"/>
      <c r="F32" s="15"/>
      <c r="G32" s="15"/>
      <c r="H32" s="15"/>
      <c r="I32" s="16"/>
      <c r="J32" s="351"/>
      <c r="K32" s="22" t="s">
        <v>26</v>
      </c>
      <c r="L32" s="5"/>
      <c r="N32" s="1"/>
    </row>
    <row r="33" spans="1:14" ht="12" customHeight="1" thickBot="1" x14ac:dyDescent="0.25">
      <c r="B33" s="13"/>
      <c r="C33" s="14" t="s">
        <v>280</v>
      </c>
      <c r="D33" s="15"/>
      <c r="E33" s="15"/>
      <c r="F33" s="15"/>
      <c r="G33" s="15"/>
      <c r="H33" s="15"/>
      <c r="I33" s="16"/>
      <c r="J33" s="351"/>
      <c r="K33" s="22" t="s">
        <v>281</v>
      </c>
      <c r="L33" s="5"/>
      <c r="N33" s="1"/>
    </row>
    <row r="34" spans="1:14" ht="12" customHeight="1" thickBot="1" x14ac:dyDescent="0.25">
      <c r="A34" s="15"/>
      <c r="B34" s="219" t="s">
        <v>192</v>
      </c>
      <c r="C34" s="15"/>
      <c r="D34" s="15"/>
      <c r="E34" s="15"/>
      <c r="F34" s="15"/>
      <c r="G34" s="15"/>
      <c r="H34" s="15"/>
      <c r="I34" s="24"/>
      <c r="N34" s="1"/>
    </row>
    <row r="35" spans="1:14" ht="12" customHeight="1" thickBot="1" x14ac:dyDescent="0.25">
      <c r="A35" s="15"/>
      <c r="B35" s="13"/>
      <c r="C35" s="14" t="s">
        <v>278</v>
      </c>
      <c r="D35" s="15"/>
      <c r="E35" s="15"/>
      <c r="F35" s="15"/>
      <c r="G35" s="15"/>
      <c r="H35" s="15"/>
      <c r="I35" s="24"/>
      <c r="J35" s="351"/>
      <c r="K35" s="22" t="s">
        <v>26</v>
      </c>
      <c r="N35" s="1"/>
    </row>
    <row r="36" spans="1:14" ht="12" customHeight="1" thickBot="1" x14ac:dyDescent="0.25">
      <c r="A36" s="15"/>
      <c r="B36" s="219" t="s">
        <v>287</v>
      </c>
      <c r="C36" s="15"/>
      <c r="D36" s="15"/>
      <c r="E36" s="15"/>
      <c r="F36" s="15"/>
      <c r="G36" s="15"/>
      <c r="H36" s="15"/>
      <c r="I36" s="16"/>
      <c r="J36" s="351"/>
      <c r="K36" s="22" t="s">
        <v>26</v>
      </c>
      <c r="N36" s="1"/>
    </row>
    <row r="37" spans="1:14" ht="12" customHeight="1" x14ac:dyDescent="0.2">
      <c r="B37" s="218" t="s">
        <v>18</v>
      </c>
      <c r="C37" s="15"/>
      <c r="D37" s="15"/>
      <c r="E37" s="15"/>
      <c r="F37" s="15"/>
      <c r="G37" s="15"/>
      <c r="H37" s="15"/>
      <c r="I37" s="16"/>
      <c r="K37" s="22"/>
      <c r="N37" s="1"/>
    </row>
    <row r="38" spans="1:14" ht="12" customHeight="1" thickBot="1" x14ac:dyDescent="0.25">
      <c r="A38" s="15"/>
      <c r="B38" s="13"/>
      <c r="C38" s="14" t="s">
        <v>283</v>
      </c>
      <c r="D38" s="15"/>
      <c r="E38" s="15"/>
      <c r="F38" s="15"/>
      <c r="G38" s="15"/>
      <c r="H38" s="15"/>
      <c r="I38" s="16"/>
      <c r="J38" s="359" t="s">
        <v>21</v>
      </c>
      <c r="N38" s="1"/>
    </row>
    <row r="39" spans="1:14" ht="12" customHeight="1" thickBot="1" x14ac:dyDescent="0.25">
      <c r="B39" s="219" t="s">
        <v>163</v>
      </c>
      <c r="C39" s="18" t="s">
        <v>279</v>
      </c>
      <c r="D39" s="15"/>
      <c r="E39" s="15"/>
      <c r="F39" s="15"/>
      <c r="G39" s="15"/>
      <c r="H39" s="15"/>
      <c r="I39" s="24"/>
      <c r="J39" s="354"/>
      <c r="K39" s="22" t="s">
        <v>26</v>
      </c>
      <c r="N39" s="1"/>
    </row>
    <row r="40" spans="1:14" ht="12" customHeight="1" thickBot="1" x14ac:dyDescent="0.25">
      <c r="B40" s="218" t="s">
        <v>19</v>
      </c>
      <c r="C40" s="15"/>
      <c r="D40" s="220" t="s">
        <v>239</v>
      </c>
      <c r="E40" s="68"/>
      <c r="F40" s="15"/>
      <c r="G40" s="15"/>
      <c r="H40" s="15"/>
      <c r="I40" s="16"/>
      <c r="J40" s="353"/>
      <c r="N40" s="1"/>
    </row>
    <row r="41" spans="1:14" ht="12" customHeight="1" thickBot="1" x14ac:dyDescent="0.25">
      <c r="B41" s="13"/>
      <c r="C41" s="14" t="s">
        <v>291</v>
      </c>
      <c r="D41" s="15"/>
      <c r="E41" s="15"/>
      <c r="F41" s="15"/>
      <c r="G41" s="15"/>
      <c r="H41" s="15"/>
      <c r="I41" s="24"/>
      <c r="J41" s="351"/>
      <c r="K41" s="22" t="s">
        <v>22</v>
      </c>
    </row>
    <row r="42" spans="1:14" ht="12" customHeight="1" thickBot="1" x14ac:dyDescent="0.25">
      <c r="B42" s="13"/>
      <c r="C42" s="14" t="s">
        <v>292</v>
      </c>
      <c r="D42" s="15"/>
      <c r="E42" s="15"/>
      <c r="F42" s="15"/>
      <c r="G42" s="15"/>
      <c r="H42" s="15"/>
      <c r="I42" s="24"/>
      <c r="J42" s="351"/>
      <c r="K42" s="22" t="s">
        <v>22</v>
      </c>
    </row>
    <row r="43" spans="1:14" ht="12" customHeight="1" x14ac:dyDescent="0.2">
      <c r="A43" s="15"/>
      <c r="B43" s="221" t="s">
        <v>190</v>
      </c>
      <c r="C43" s="15"/>
      <c r="D43" s="15"/>
      <c r="E43" s="15"/>
      <c r="F43" s="15"/>
      <c r="G43" s="15"/>
      <c r="H43" s="15"/>
      <c r="I43" s="24"/>
      <c r="J43" s="355"/>
      <c r="K43" s="22"/>
    </row>
    <row r="44" spans="1:14" ht="12" customHeight="1" x14ac:dyDescent="0.2">
      <c r="B44" s="222" t="s">
        <v>189</v>
      </c>
      <c r="C44" s="15"/>
      <c r="D44" s="15"/>
      <c r="E44" s="15"/>
      <c r="F44" s="15"/>
      <c r="G44" s="15"/>
      <c r="H44" s="15"/>
      <c r="I44" s="24"/>
      <c r="J44" s="352"/>
      <c r="K44" s="22"/>
    </row>
    <row r="45" spans="1:14" ht="12" customHeight="1" x14ac:dyDescent="0.2">
      <c r="B45" s="13"/>
      <c r="C45" s="217" t="s">
        <v>226</v>
      </c>
      <c r="D45" s="15"/>
      <c r="E45" s="15"/>
      <c r="F45" s="15"/>
      <c r="G45" s="15"/>
      <c r="H45" s="15"/>
      <c r="I45" s="16"/>
      <c r="J45" s="359" t="s">
        <v>21</v>
      </c>
      <c r="K45" s="22"/>
    </row>
    <row r="46" spans="1:14" ht="12" customHeight="1" thickBot="1" x14ac:dyDescent="0.25">
      <c r="A46" s="15"/>
      <c r="B46" s="218" t="s">
        <v>20</v>
      </c>
      <c r="C46" s="15"/>
      <c r="D46" s="15"/>
      <c r="E46" s="15"/>
      <c r="F46" s="15"/>
      <c r="G46" s="15"/>
      <c r="H46" s="15"/>
      <c r="I46" s="16"/>
      <c r="J46" s="356"/>
    </row>
    <row r="47" spans="1:14" ht="12" customHeight="1" thickBot="1" x14ac:dyDescent="0.25">
      <c r="B47" s="13"/>
      <c r="C47" s="217" t="s">
        <v>227</v>
      </c>
      <c r="D47" s="15"/>
      <c r="E47" s="15"/>
      <c r="F47" s="15"/>
      <c r="G47" s="15"/>
      <c r="H47" s="15"/>
      <c r="I47" s="24"/>
      <c r="J47" s="357"/>
      <c r="K47" s="22" t="s">
        <v>22</v>
      </c>
    </row>
    <row r="48" spans="1:14" ht="12" customHeight="1" thickBot="1" x14ac:dyDescent="0.25">
      <c r="B48" s="13"/>
      <c r="C48" s="14" t="s">
        <v>290</v>
      </c>
      <c r="D48" s="15"/>
      <c r="E48" s="15"/>
      <c r="F48" s="15"/>
      <c r="G48" s="15"/>
      <c r="H48" s="15"/>
      <c r="I48" s="24"/>
      <c r="J48" s="357"/>
      <c r="K48" s="22" t="s">
        <v>22</v>
      </c>
    </row>
    <row r="49" spans="1:21" ht="12" customHeight="1" thickBot="1" x14ac:dyDescent="0.25">
      <c r="B49" s="218" t="s">
        <v>229</v>
      </c>
      <c r="C49" s="15"/>
      <c r="D49" s="15"/>
      <c r="E49" s="15"/>
      <c r="F49" s="15"/>
      <c r="G49" s="15"/>
      <c r="H49" s="15"/>
      <c r="I49" s="16"/>
      <c r="J49" s="360"/>
      <c r="K49" s="22" t="s">
        <v>22</v>
      </c>
    </row>
    <row r="50" spans="1:21" ht="12" customHeight="1" thickBot="1" x14ac:dyDescent="0.25">
      <c r="A50" s="15"/>
      <c r="B50" s="358" t="s">
        <v>282</v>
      </c>
      <c r="C50" s="15"/>
      <c r="D50" s="15"/>
      <c r="E50" s="15"/>
      <c r="F50" s="15"/>
      <c r="G50" s="15"/>
      <c r="H50" s="15"/>
      <c r="I50" s="16"/>
      <c r="J50" s="357"/>
      <c r="L50" s="23"/>
      <c r="M50" s="5"/>
    </row>
    <row r="51" spans="1:21" ht="12" customHeight="1" thickBot="1" x14ac:dyDescent="0.25">
      <c r="A51" s="15"/>
      <c r="B51" s="218"/>
      <c r="C51" s="15"/>
      <c r="D51" s="15"/>
      <c r="E51" s="15"/>
      <c r="F51" s="15"/>
      <c r="G51" s="15"/>
      <c r="H51" s="15"/>
      <c r="I51" s="24"/>
      <c r="J51" s="361"/>
    </row>
    <row r="52" spans="1:21" ht="12" customHeight="1" thickBot="1" x14ac:dyDescent="0.25">
      <c r="A52" s="15"/>
      <c r="B52" s="218" t="s">
        <v>271</v>
      </c>
      <c r="C52" s="15"/>
      <c r="D52" s="15"/>
      <c r="E52" s="15"/>
      <c r="F52" s="15"/>
      <c r="G52" s="15"/>
      <c r="H52" s="15"/>
      <c r="I52" s="16"/>
      <c r="J52" s="357"/>
    </row>
    <row r="53" spans="1:21" ht="13.5" thickBot="1" x14ac:dyDescent="0.25">
      <c r="A53" s="15"/>
      <c r="B53" s="219" t="s">
        <v>127</v>
      </c>
      <c r="C53" s="15"/>
      <c r="D53" s="15"/>
      <c r="E53" s="15"/>
      <c r="F53" s="15"/>
      <c r="G53" s="15"/>
      <c r="H53" s="15"/>
      <c r="I53" s="24"/>
      <c r="J53" s="357"/>
      <c r="K53" s="22" t="s">
        <v>26</v>
      </c>
    </row>
    <row r="54" spans="1:21" ht="13.5" thickBot="1" x14ac:dyDescent="0.25">
      <c r="A54" s="15"/>
      <c r="B54" s="285" t="s">
        <v>243</v>
      </c>
      <c r="C54" s="393"/>
      <c r="D54" s="393"/>
      <c r="E54" s="393"/>
      <c r="F54" s="393"/>
      <c r="G54" s="393"/>
      <c r="H54" s="393"/>
      <c r="I54" s="24"/>
      <c r="J54" s="357"/>
    </row>
    <row r="55" spans="1:21" ht="13.5" customHeight="1" thickBot="1" x14ac:dyDescent="0.25">
      <c r="B55" s="395" t="s">
        <v>267</v>
      </c>
      <c r="C55" s="396"/>
      <c r="D55" s="396"/>
      <c r="E55" s="396"/>
      <c r="F55" s="396"/>
      <c r="G55" s="396"/>
      <c r="H55" s="396"/>
      <c r="I55" s="397" t="s">
        <v>195</v>
      </c>
      <c r="J55" s="351"/>
      <c r="K55" s="122"/>
      <c r="L55" s="15"/>
    </row>
    <row r="56" spans="1:21" ht="22.5" customHeight="1" x14ac:dyDescent="0.55000000000000004">
      <c r="I56" s="4" t="s">
        <v>23</v>
      </c>
      <c r="J56" s="349">
        <f>J6+J28+J29+J31+J33+J35+J36+J39+J41+J42+J47+J48+J53+J49+J50+J54+J32+J52+J55</f>
        <v>0</v>
      </c>
    </row>
    <row r="57" spans="1:21" ht="24.75" customHeight="1" x14ac:dyDescent="0.2">
      <c r="G57" s="15"/>
    </row>
    <row r="58" spans="1:21" ht="11.25" customHeight="1" x14ac:dyDescent="0.2"/>
    <row r="59" spans="1:21" ht="16.5" customHeight="1" x14ac:dyDescent="0.2">
      <c r="B59" s="1" t="s">
        <v>27</v>
      </c>
    </row>
    <row r="60" spans="1:21" ht="11.25" customHeight="1" x14ac:dyDescent="0.25">
      <c r="A60" s="116"/>
      <c r="B60" s="106"/>
      <c r="C60" s="106"/>
      <c r="D60" s="106"/>
      <c r="E60" s="107"/>
      <c r="F60" s="106"/>
      <c r="G60" s="107"/>
      <c r="H60" s="108"/>
      <c r="I60" s="109"/>
      <c r="J60" s="106"/>
      <c r="K60" s="117"/>
      <c r="L60" s="118"/>
      <c r="M60" s="110"/>
      <c r="N60" s="117"/>
      <c r="O60" s="117"/>
      <c r="P60" s="117"/>
      <c r="Q60" s="117"/>
      <c r="R60" s="117"/>
      <c r="S60" s="117"/>
      <c r="T60" s="117"/>
      <c r="U60" s="117"/>
    </row>
    <row r="61" spans="1:21" x14ac:dyDescent="0.2">
      <c r="A61" s="117"/>
      <c r="B61" s="117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</row>
    <row r="62" spans="1:2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</row>
    <row r="63" spans="1:21" ht="15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06"/>
      <c r="N63" s="117"/>
      <c r="O63" s="117"/>
      <c r="P63" s="117"/>
      <c r="Q63" s="117"/>
      <c r="R63" s="117"/>
      <c r="S63" s="117"/>
      <c r="T63" s="117"/>
      <c r="U63" s="117"/>
    </row>
    <row r="64" spans="1:21" x14ac:dyDescent="0.2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1:21" ht="18" x14ac:dyDescent="0.25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1:21" ht="15.75" x14ac:dyDescent="0.25">
      <c r="A66" s="122"/>
      <c r="B66" s="122"/>
      <c r="C66" s="122"/>
      <c r="D66" s="122"/>
      <c r="E66" s="122"/>
      <c r="F66" s="123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1:21" x14ac:dyDescent="0.2">
      <c r="A67" s="117"/>
      <c r="B67" s="124"/>
      <c r="C67" s="115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1:21" x14ac:dyDescent="0.2">
      <c r="A68" s="117"/>
      <c r="B68" s="117"/>
      <c r="C68" s="125"/>
      <c r="D68" s="126"/>
      <c r="E68" s="117"/>
      <c r="F68" s="117"/>
      <c r="G68" s="117"/>
      <c r="H68" s="127"/>
      <c r="I68" s="117"/>
      <c r="J68" s="128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1:21" x14ac:dyDescent="0.2">
      <c r="A69" s="117"/>
      <c r="B69" s="117"/>
      <c r="C69" s="117"/>
      <c r="D69" s="126"/>
      <c r="E69" s="117"/>
      <c r="F69" s="117"/>
      <c r="G69" s="117"/>
      <c r="H69" s="127"/>
      <c r="I69" s="117"/>
      <c r="J69" s="128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</row>
    <row r="70" spans="1:21" x14ac:dyDescent="0.2">
      <c r="A70" s="117"/>
      <c r="B70" s="117"/>
      <c r="C70" s="125"/>
      <c r="D70" s="126"/>
      <c r="E70" s="117"/>
      <c r="F70" s="117"/>
      <c r="G70" s="117"/>
      <c r="H70" s="111"/>
      <c r="I70" s="117"/>
      <c r="J70" s="128"/>
      <c r="K70" s="117"/>
      <c r="L70" s="129"/>
      <c r="M70" s="117"/>
      <c r="N70" s="117"/>
      <c r="O70" s="117"/>
      <c r="P70" s="117"/>
      <c r="Q70" s="117"/>
      <c r="R70" s="117"/>
      <c r="S70" s="117"/>
      <c r="T70" s="117"/>
      <c r="U70" s="117"/>
    </row>
    <row r="71" spans="1:21" x14ac:dyDescent="0.2">
      <c r="A71" s="117"/>
      <c r="B71" s="117"/>
      <c r="C71" s="125"/>
      <c r="D71" s="130"/>
      <c r="E71" s="117"/>
      <c r="F71" s="117"/>
      <c r="G71" s="117"/>
      <c r="H71" s="111"/>
      <c r="I71" s="117"/>
      <c r="J71" s="128"/>
      <c r="K71" s="117"/>
      <c r="L71" s="129"/>
      <c r="M71" s="117"/>
      <c r="N71" s="117"/>
      <c r="O71" s="117"/>
      <c r="P71" s="117"/>
      <c r="Q71" s="117"/>
      <c r="R71" s="117"/>
      <c r="S71" s="117"/>
      <c r="T71" s="117"/>
      <c r="U71" s="117"/>
    </row>
    <row r="72" spans="1:21" x14ac:dyDescent="0.2">
      <c r="A72" s="117"/>
      <c r="B72" s="117"/>
      <c r="C72" s="125"/>
      <c r="D72" s="126"/>
      <c r="E72" s="117"/>
      <c r="F72" s="117"/>
      <c r="G72" s="117"/>
      <c r="H72" s="127"/>
      <c r="I72" s="117"/>
      <c r="J72" s="128"/>
      <c r="K72" s="117"/>
      <c r="L72" s="129"/>
      <c r="M72" s="117"/>
      <c r="N72" s="117"/>
      <c r="O72" s="117"/>
      <c r="P72" s="117"/>
      <c r="Q72" s="117"/>
      <c r="R72" s="117"/>
      <c r="S72" s="117"/>
      <c r="T72" s="117"/>
      <c r="U72" s="117"/>
    </row>
    <row r="73" spans="1:21" x14ac:dyDescent="0.2">
      <c r="A73" s="117"/>
      <c r="B73" s="117"/>
      <c r="C73" s="117"/>
      <c r="D73" s="131"/>
      <c r="E73" s="117"/>
      <c r="F73" s="117"/>
      <c r="G73" s="117"/>
      <c r="H73" s="127"/>
      <c r="I73" s="117"/>
      <c r="J73" s="128"/>
      <c r="K73" s="117"/>
      <c r="L73" s="129"/>
      <c r="M73" s="117"/>
      <c r="N73" s="117"/>
      <c r="O73" s="117"/>
      <c r="P73" s="117"/>
      <c r="Q73" s="117"/>
      <c r="R73" s="117"/>
      <c r="S73" s="117"/>
      <c r="T73" s="117"/>
      <c r="U73" s="117"/>
    </row>
    <row r="74" spans="1:21" x14ac:dyDescent="0.2">
      <c r="A74" s="117"/>
      <c r="B74" s="117"/>
      <c r="C74" s="125"/>
      <c r="D74" s="132"/>
      <c r="E74" s="117"/>
      <c r="F74" s="117"/>
      <c r="G74" s="117"/>
      <c r="H74" s="127"/>
      <c r="I74" s="117"/>
      <c r="J74" s="128"/>
      <c r="K74" s="117"/>
      <c r="L74" s="129"/>
      <c r="M74" s="117"/>
      <c r="N74" s="117"/>
      <c r="O74" s="117"/>
      <c r="P74" s="117"/>
      <c r="Q74" s="117"/>
      <c r="R74" s="117"/>
      <c r="S74" s="117"/>
      <c r="T74" s="117"/>
      <c r="U74" s="117"/>
    </row>
    <row r="75" spans="1:21" x14ac:dyDescent="0.2">
      <c r="A75" s="117"/>
      <c r="B75" s="117"/>
      <c r="C75" s="117"/>
      <c r="D75" s="131"/>
      <c r="E75" s="117"/>
      <c r="F75" s="117"/>
      <c r="G75" s="117"/>
      <c r="H75" s="119"/>
      <c r="I75" s="120"/>
      <c r="J75" s="133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</row>
    <row r="76" spans="1:21" ht="14.25" customHeight="1" x14ac:dyDescent="0.2">
      <c r="A76" s="117"/>
      <c r="B76" s="117"/>
      <c r="C76" s="125"/>
      <c r="D76" s="132"/>
      <c r="E76" s="117"/>
      <c r="F76" s="117"/>
      <c r="G76" s="117"/>
      <c r="H76" s="125"/>
      <c r="I76" s="117"/>
      <c r="J76" s="128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</row>
    <row r="77" spans="1:21" ht="14.25" customHeight="1" x14ac:dyDescent="0.2">
      <c r="A77" s="117"/>
      <c r="B77" s="117"/>
      <c r="C77" s="125"/>
      <c r="D77" s="132"/>
      <c r="E77" s="117"/>
      <c r="F77" s="117"/>
      <c r="G77" s="117"/>
      <c r="H77" s="125"/>
      <c r="I77" s="117"/>
      <c r="J77" s="134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</row>
    <row r="78" spans="1:21" ht="15.75" x14ac:dyDescent="0.25">
      <c r="A78" s="117"/>
      <c r="B78" s="117"/>
      <c r="C78" s="125"/>
      <c r="D78" s="131"/>
      <c r="E78" s="117"/>
      <c r="F78" s="117"/>
      <c r="G78" s="117"/>
      <c r="H78" s="117"/>
      <c r="I78" s="107"/>
      <c r="J78" s="117"/>
      <c r="K78" s="135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1:21" x14ac:dyDescent="0.2">
      <c r="A79" s="136"/>
      <c r="B79" s="136"/>
      <c r="C79" s="137"/>
      <c r="D79" s="112"/>
      <c r="E79" s="117"/>
      <c r="F79" s="117"/>
      <c r="G79" s="117"/>
      <c r="H79" s="117"/>
      <c r="I79" s="125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</row>
    <row r="80" spans="1:21" ht="9" customHeight="1" x14ac:dyDescent="0.2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</row>
    <row r="81" spans="1:21" ht="18" x14ac:dyDescent="0.25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</row>
    <row r="82" spans="1:21" x14ac:dyDescent="0.2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</row>
    <row r="83" spans="1:21" x14ac:dyDescent="0.2">
      <c r="A83" s="122"/>
      <c r="B83" s="122"/>
      <c r="C83" s="124"/>
      <c r="D83" s="138"/>
      <c r="E83" s="117"/>
      <c r="F83" s="117"/>
      <c r="G83" s="117"/>
      <c r="H83" s="117"/>
      <c r="I83" s="124"/>
      <c r="J83" s="138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</row>
    <row r="84" spans="1:21" x14ac:dyDescent="0.2">
      <c r="A84" s="117"/>
      <c r="B84" s="117"/>
      <c r="C84" s="124"/>
      <c r="D84" s="138"/>
      <c r="E84" s="117"/>
      <c r="F84" s="117"/>
      <c r="G84" s="117"/>
      <c r="H84" s="117"/>
      <c r="I84" s="124"/>
      <c r="J84" s="138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</row>
    <row r="85" spans="1:21" x14ac:dyDescent="0.2">
      <c r="A85" s="117"/>
      <c r="B85" s="117"/>
      <c r="C85" s="124"/>
      <c r="D85" s="138"/>
      <c r="E85" s="117"/>
      <c r="F85" s="117"/>
      <c r="G85" s="117"/>
      <c r="H85" s="117"/>
      <c r="I85" s="124"/>
      <c r="J85" s="138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</row>
    <row r="86" spans="1:21" x14ac:dyDescent="0.2">
      <c r="A86" s="117"/>
      <c r="B86" s="117"/>
      <c r="C86" s="124"/>
      <c r="D86" s="138"/>
      <c r="E86" s="117"/>
      <c r="F86" s="117"/>
      <c r="G86" s="117"/>
      <c r="H86" s="117"/>
      <c r="I86" s="124"/>
      <c r="J86" s="138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</row>
    <row r="87" spans="1:21" x14ac:dyDescent="0.2">
      <c r="A87" s="117"/>
      <c r="B87" s="117"/>
      <c r="C87" s="124"/>
      <c r="D87" s="138"/>
      <c r="E87" s="117"/>
      <c r="F87" s="117"/>
      <c r="G87" s="117"/>
      <c r="H87" s="117"/>
      <c r="I87" s="124"/>
      <c r="J87" s="138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</row>
    <row r="88" spans="1:21" x14ac:dyDescent="0.2">
      <c r="A88" s="117"/>
      <c r="B88" s="117"/>
      <c r="C88" s="124"/>
      <c r="D88" s="138"/>
      <c r="E88" s="117"/>
      <c r="F88" s="117"/>
      <c r="G88" s="117"/>
      <c r="H88" s="117"/>
      <c r="I88" s="124"/>
      <c r="J88" s="138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</row>
    <row r="89" spans="1:21" x14ac:dyDescent="0.2">
      <c r="A89" s="117"/>
      <c r="B89" s="117"/>
      <c r="C89" s="124"/>
      <c r="D89" s="138"/>
      <c r="E89" s="117"/>
      <c r="F89" s="117"/>
      <c r="G89" s="117"/>
      <c r="H89" s="117"/>
      <c r="I89" s="124"/>
      <c r="J89" s="138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</row>
    <row r="90" spans="1:21" x14ac:dyDescent="0.2">
      <c r="A90" s="117"/>
      <c r="B90" s="117"/>
      <c r="C90" s="124"/>
      <c r="D90" s="138"/>
      <c r="E90" s="117"/>
      <c r="F90" s="117"/>
      <c r="G90" s="117"/>
      <c r="H90" s="117"/>
      <c r="I90" s="124"/>
      <c r="J90" s="138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</row>
    <row r="91" spans="1:21" x14ac:dyDescent="0.2">
      <c r="A91" s="117"/>
      <c r="B91" s="117"/>
      <c r="C91" s="124"/>
      <c r="D91" s="138"/>
      <c r="E91" s="117"/>
      <c r="F91" s="117"/>
      <c r="G91" s="117"/>
      <c r="H91" s="117"/>
      <c r="I91" s="124"/>
      <c r="J91" s="138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</row>
    <row r="92" spans="1:21" x14ac:dyDescent="0.2">
      <c r="A92" s="117"/>
      <c r="B92" s="117"/>
      <c r="C92" s="127"/>
      <c r="D92" s="138"/>
      <c r="E92" s="117"/>
      <c r="F92" s="117"/>
      <c r="G92" s="117"/>
      <c r="H92" s="117"/>
      <c r="I92" s="127"/>
      <c r="J92" s="138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</row>
    <row r="93" spans="1:21" x14ac:dyDescent="0.2">
      <c r="A93" s="117"/>
      <c r="B93" s="117"/>
      <c r="C93" s="125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</row>
    <row r="94" spans="1:21" x14ac:dyDescent="0.2">
      <c r="A94" s="117"/>
      <c r="B94" s="117"/>
      <c r="C94" s="117"/>
      <c r="D94" s="117"/>
      <c r="E94" s="117"/>
      <c r="F94" s="117"/>
      <c r="G94" s="117"/>
      <c r="H94" s="117"/>
      <c r="I94" s="117"/>
      <c r="J94" s="127"/>
      <c r="K94" s="139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1:21" x14ac:dyDescent="0.2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1:21" ht="9" customHeight="1" x14ac:dyDescent="0.2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</row>
    <row r="97" spans="1:21" ht="18" x14ac:dyDescent="0.25">
      <c r="A97" s="121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  <row r="98" spans="1:21" x14ac:dyDescent="0.2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</row>
    <row r="99" spans="1:21" x14ac:dyDescent="0.2">
      <c r="A99" s="122"/>
      <c r="B99" s="122"/>
      <c r="C99" s="141"/>
      <c r="D99" s="142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1:21" x14ac:dyDescent="0.2">
      <c r="A100" s="117"/>
      <c r="B100" s="117"/>
      <c r="C100" s="125"/>
      <c r="D100" s="142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</row>
    <row r="101" spans="1:21" ht="15" x14ac:dyDescent="0.2">
      <c r="A101" s="117"/>
      <c r="B101" s="117"/>
      <c r="C101" s="125"/>
      <c r="D101" s="142"/>
      <c r="E101" s="117"/>
      <c r="F101" s="143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</row>
    <row r="102" spans="1:21" ht="15" x14ac:dyDescent="0.2">
      <c r="A102" s="117"/>
      <c r="B102" s="117"/>
      <c r="C102" s="125"/>
      <c r="D102" s="142"/>
      <c r="E102" s="117"/>
      <c r="F102" s="143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</row>
    <row r="103" spans="1:21" x14ac:dyDescent="0.2">
      <c r="A103" s="117"/>
      <c r="B103" s="117"/>
      <c r="C103" s="111"/>
      <c r="D103" s="142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</row>
    <row r="104" spans="1:21" x14ac:dyDescent="0.2">
      <c r="A104" s="117"/>
      <c r="B104" s="117"/>
      <c r="C104" s="125"/>
      <c r="D104" s="142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</row>
    <row r="105" spans="1:21" x14ac:dyDescent="0.2">
      <c r="A105" s="117"/>
      <c r="B105" s="117"/>
      <c r="C105" s="125"/>
      <c r="D105" s="142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</row>
    <row r="106" spans="1:21" x14ac:dyDescent="0.2">
      <c r="A106" s="117"/>
      <c r="B106" s="117"/>
      <c r="C106" s="117"/>
      <c r="D106" s="144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</row>
    <row r="107" spans="1:21" ht="15.75" x14ac:dyDescent="0.25">
      <c r="A107" s="117"/>
      <c r="B107" s="117"/>
      <c r="C107" s="117"/>
      <c r="D107" s="117"/>
      <c r="E107" s="117"/>
      <c r="F107" s="117"/>
      <c r="G107" s="117"/>
      <c r="H107" s="117"/>
      <c r="I107" s="145"/>
      <c r="J107" s="117"/>
      <c r="K107" s="146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 x14ac:dyDescent="0.2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1:21" ht="13.5" customHeight="1" x14ac:dyDescent="0.2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1" ht="15" x14ac:dyDescent="0.2">
      <c r="A110" s="147"/>
      <c r="B110" s="143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1:21" x14ac:dyDescent="0.2">
      <c r="A111" s="117"/>
      <c r="B111" s="117"/>
      <c r="C111" s="117"/>
      <c r="D111" s="117"/>
      <c r="E111" s="125"/>
      <c r="F111" s="117"/>
      <c r="G111" s="148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x14ac:dyDescent="0.2">
      <c r="A112" s="117"/>
      <c r="B112" s="117"/>
      <c r="C112" s="117"/>
      <c r="D112" s="117"/>
      <c r="E112" s="125"/>
      <c r="F112" s="117"/>
      <c r="G112" s="148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15" customHeight="1" x14ac:dyDescent="0.25">
      <c r="A113" s="117"/>
      <c r="B113" s="117"/>
      <c r="C113" s="117"/>
      <c r="D113" s="117"/>
      <c r="E113" s="117"/>
      <c r="F113" s="117"/>
      <c r="G113" s="117"/>
      <c r="H113" s="117"/>
      <c r="I113" s="145"/>
      <c r="J113" s="117"/>
      <c r="K113" s="149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</row>
    <row r="114" spans="1:21" x14ac:dyDescent="0.2">
      <c r="A114" s="140"/>
      <c r="B114" s="113"/>
      <c r="C114" s="114"/>
      <c r="D114" s="114"/>
      <c r="E114" s="114"/>
      <c r="F114" s="114"/>
      <c r="G114" s="114"/>
      <c r="H114" s="115"/>
      <c r="I114" s="114"/>
      <c r="J114" s="114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1:21" x14ac:dyDescent="0.2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1:21" ht="15.75" x14ac:dyDescent="0.25">
      <c r="A116" s="117"/>
      <c r="B116" s="106"/>
      <c r="C116" s="106"/>
      <c r="D116" s="106"/>
      <c r="E116" s="107"/>
      <c r="F116" s="106"/>
      <c r="G116" s="107"/>
      <c r="H116" s="108"/>
      <c r="I116" s="109"/>
      <c r="J116" s="106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1:21" x14ac:dyDescent="0.2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1:21" ht="18" x14ac:dyDescent="0.2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0"/>
      <c r="N118" s="117"/>
      <c r="O118" s="117"/>
      <c r="P118" s="117"/>
      <c r="Q118" s="117"/>
      <c r="R118" s="117"/>
      <c r="S118" s="117"/>
      <c r="T118" s="117"/>
      <c r="U118" s="117"/>
    </row>
    <row r="119" spans="1:21" x14ac:dyDescent="0.2">
      <c r="A119" s="117"/>
      <c r="B119" s="117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</row>
    <row r="120" spans="1:21" x14ac:dyDescent="0.2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</row>
    <row r="121" spans="1:21" x14ac:dyDescent="0.2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</row>
    <row r="122" spans="1:21" x14ac:dyDescent="0.2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</row>
    <row r="123" spans="1:21" ht="18" x14ac:dyDescent="0.25">
      <c r="A123" s="121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</row>
    <row r="124" spans="1:21" ht="15.75" x14ac:dyDescent="0.25">
      <c r="A124" s="122"/>
      <c r="B124" s="122"/>
      <c r="C124" s="122"/>
      <c r="D124" s="122"/>
      <c r="E124" s="122"/>
      <c r="F124" s="123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1:21" x14ac:dyDescent="0.2">
      <c r="A125" s="117"/>
      <c r="B125" s="124"/>
      <c r="C125" s="115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1:21" x14ac:dyDescent="0.2">
      <c r="A126" s="117"/>
      <c r="B126" s="117"/>
      <c r="C126" s="125"/>
      <c r="D126" s="126"/>
      <c r="E126" s="117"/>
      <c r="F126" s="117"/>
      <c r="G126" s="117"/>
      <c r="H126" s="127"/>
      <c r="I126" s="117"/>
      <c r="J126" s="128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1:21" x14ac:dyDescent="0.2">
      <c r="A127" s="117"/>
      <c r="B127" s="117"/>
      <c r="C127" s="125"/>
      <c r="D127" s="126"/>
      <c r="E127" s="117"/>
      <c r="F127" s="117"/>
      <c r="G127" s="117"/>
      <c r="H127" s="127"/>
      <c r="I127" s="117"/>
      <c r="J127" s="128"/>
      <c r="K127" s="117"/>
      <c r="L127" s="129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1:21" x14ac:dyDescent="0.2">
      <c r="A128" s="117"/>
      <c r="B128" s="117"/>
      <c r="C128" s="125"/>
      <c r="D128" s="126"/>
      <c r="E128" s="117"/>
      <c r="F128" s="117"/>
      <c r="G128" s="117"/>
      <c r="H128" s="111"/>
      <c r="I128" s="117"/>
      <c r="J128" s="128"/>
      <c r="K128" s="117"/>
      <c r="L128" s="150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1:21" x14ac:dyDescent="0.2">
      <c r="A129" s="117"/>
      <c r="B129" s="117"/>
      <c r="C129" s="125"/>
      <c r="D129" s="130"/>
      <c r="E129" s="117"/>
      <c r="F129" s="117"/>
      <c r="G129" s="117"/>
      <c r="H129" s="111"/>
      <c r="I129" s="117"/>
      <c r="J129" s="128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1:21" x14ac:dyDescent="0.2">
      <c r="A130" s="117"/>
      <c r="B130" s="117"/>
      <c r="C130" s="125"/>
      <c r="D130" s="126"/>
      <c r="E130" s="117"/>
      <c r="F130" s="117"/>
      <c r="G130" s="117"/>
      <c r="H130" s="127"/>
      <c r="I130" s="117"/>
      <c r="J130" s="128"/>
      <c r="K130" s="117"/>
      <c r="L130" s="129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1:21" x14ac:dyDescent="0.2">
      <c r="A131" s="117"/>
      <c r="B131" s="117"/>
      <c r="C131" s="117"/>
      <c r="D131" s="131"/>
      <c r="E131" s="117"/>
      <c r="F131" s="117"/>
      <c r="G131" s="117"/>
      <c r="H131" s="127"/>
      <c r="I131" s="117"/>
      <c r="J131" s="128"/>
      <c r="K131" s="117"/>
      <c r="L131" s="150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1:21" x14ac:dyDescent="0.2">
      <c r="A132" s="117"/>
      <c r="B132" s="117"/>
      <c r="C132" s="125"/>
      <c r="D132" s="132"/>
      <c r="E132" s="117"/>
      <c r="F132" s="117"/>
      <c r="G132" s="117"/>
      <c r="H132" s="127"/>
      <c r="I132" s="117"/>
      <c r="J132" s="128"/>
      <c r="K132" s="117"/>
      <c r="L132" s="151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1:21" x14ac:dyDescent="0.2">
      <c r="A133" s="117"/>
      <c r="B133" s="117"/>
      <c r="C133" s="117"/>
      <c r="D133" s="131"/>
      <c r="E133" s="117"/>
      <c r="F133" s="117"/>
      <c r="G133" s="117"/>
      <c r="H133" s="119"/>
      <c r="I133" s="120"/>
      <c r="J133" s="133"/>
      <c r="K133" s="117"/>
      <c r="L133" s="151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1:21" x14ac:dyDescent="0.2">
      <c r="A134" s="117"/>
      <c r="B134" s="117"/>
      <c r="C134" s="125"/>
      <c r="D134" s="132"/>
      <c r="E134" s="117"/>
      <c r="F134" s="117"/>
      <c r="G134" s="117"/>
      <c r="H134" s="125"/>
      <c r="I134" s="117"/>
      <c r="J134" s="128"/>
      <c r="K134" s="117"/>
      <c r="L134" s="151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1:21" x14ac:dyDescent="0.2">
      <c r="A135" s="117"/>
      <c r="B135" s="117"/>
      <c r="C135" s="125"/>
      <c r="D135" s="132"/>
      <c r="E135" s="117"/>
      <c r="F135" s="117"/>
      <c r="G135" s="117"/>
      <c r="H135" s="125"/>
      <c r="I135" s="117"/>
      <c r="J135" s="134"/>
      <c r="K135" s="117"/>
      <c r="L135" s="151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1:21" ht="15.75" x14ac:dyDescent="0.25">
      <c r="A136" s="117"/>
      <c r="B136" s="117"/>
      <c r="C136" s="125"/>
      <c r="D136" s="148"/>
      <c r="E136" s="117"/>
      <c r="F136" s="117"/>
      <c r="G136" s="117"/>
      <c r="H136" s="117"/>
      <c r="I136" s="107"/>
      <c r="J136" s="117"/>
      <c r="K136" s="135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</row>
    <row r="137" spans="1:21" x14ac:dyDescent="0.2">
      <c r="A137" s="136"/>
      <c r="B137" s="136"/>
      <c r="C137" s="137"/>
      <c r="D137" s="112"/>
      <c r="E137" s="117"/>
      <c r="F137" s="117"/>
      <c r="G137" s="117"/>
      <c r="H137" s="117"/>
      <c r="I137" s="125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x14ac:dyDescent="0.2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1:21" ht="18" x14ac:dyDescent="0.25">
      <c r="A139" s="121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</row>
    <row r="140" spans="1:21" x14ac:dyDescent="0.2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</row>
    <row r="141" spans="1:21" x14ac:dyDescent="0.2">
      <c r="A141" s="122"/>
      <c r="B141" s="122"/>
      <c r="C141" s="124"/>
      <c r="D141" s="138"/>
      <c r="E141" s="117"/>
      <c r="F141" s="117"/>
      <c r="G141" s="117"/>
      <c r="H141" s="117"/>
      <c r="I141" s="124"/>
      <c r="J141" s="138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x14ac:dyDescent="0.2">
      <c r="A142" s="117"/>
      <c r="B142" s="117"/>
      <c r="C142" s="124"/>
      <c r="D142" s="138"/>
      <c r="E142" s="117"/>
      <c r="F142" s="117"/>
      <c r="G142" s="117"/>
      <c r="H142" s="117"/>
      <c r="I142" s="124"/>
      <c r="J142" s="138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1:21" x14ac:dyDescent="0.2">
      <c r="A143" s="117"/>
      <c r="B143" s="117"/>
      <c r="C143" s="124"/>
      <c r="D143" s="138"/>
      <c r="E143" s="117"/>
      <c r="F143" s="117"/>
      <c r="G143" s="117"/>
      <c r="H143" s="117"/>
      <c r="I143" s="124"/>
      <c r="J143" s="138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1:21" x14ac:dyDescent="0.2">
      <c r="A144" s="117"/>
      <c r="B144" s="117"/>
      <c r="C144" s="124"/>
      <c r="D144" s="138"/>
      <c r="E144" s="117"/>
      <c r="F144" s="117"/>
      <c r="G144" s="117"/>
      <c r="H144" s="117"/>
      <c r="I144" s="124"/>
      <c r="J144" s="138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1:21" x14ac:dyDescent="0.2">
      <c r="A145" s="117"/>
      <c r="B145" s="117"/>
      <c r="C145" s="124"/>
      <c r="D145" s="138"/>
      <c r="E145" s="117"/>
      <c r="F145" s="117"/>
      <c r="G145" s="117"/>
      <c r="H145" s="117"/>
      <c r="I145" s="124"/>
      <c r="J145" s="138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1:21" x14ac:dyDescent="0.2">
      <c r="A146" s="117"/>
      <c r="B146" s="117"/>
      <c r="C146" s="124"/>
      <c r="D146" s="138"/>
      <c r="E146" s="117"/>
      <c r="F146" s="117"/>
      <c r="G146" s="117"/>
      <c r="H146" s="117"/>
      <c r="I146" s="124"/>
      <c r="J146" s="138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1:21" x14ac:dyDescent="0.2">
      <c r="A147" s="117"/>
      <c r="B147" s="117"/>
      <c r="C147" s="124"/>
      <c r="D147" s="138"/>
      <c r="E147" s="117"/>
      <c r="F147" s="117"/>
      <c r="G147" s="117"/>
      <c r="H147" s="117"/>
      <c r="I147" s="124"/>
      <c r="J147" s="138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1:21" x14ac:dyDescent="0.2">
      <c r="A148" s="117"/>
      <c r="B148" s="117"/>
      <c r="C148" s="124"/>
      <c r="D148" s="138"/>
      <c r="E148" s="117"/>
      <c r="F148" s="117"/>
      <c r="G148" s="117"/>
      <c r="H148" s="117"/>
      <c r="I148" s="124"/>
      <c r="J148" s="138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1:21" x14ac:dyDescent="0.2">
      <c r="A149" s="117"/>
      <c r="B149" s="117"/>
      <c r="C149" s="124"/>
      <c r="D149" s="138"/>
      <c r="E149" s="117"/>
      <c r="F149" s="117"/>
      <c r="G149" s="117"/>
      <c r="H149" s="117"/>
      <c r="I149" s="124"/>
      <c r="J149" s="138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1:21" x14ac:dyDescent="0.2">
      <c r="A150" s="117"/>
      <c r="B150" s="117"/>
      <c r="C150" s="127"/>
      <c r="D150" s="138"/>
      <c r="E150" s="117"/>
      <c r="F150" s="117"/>
      <c r="G150" s="117"/>
      <c r="H150" s="117"/>
      <c r="I150" s="127"/>
      <c r="J150" s="138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1:21" x14ac:dyDescent="0.2">
      <c r="A151" s="117"/>
      <c r="B151" s="117"/>
      <c r="C151" s="125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1:21" x14ac:dyDescent="0.2">
      <c r="A152" s="117"/>
      <c r="B152" s="117"/>
      <c r="C152" s="117"/>
      <c r="D152" s="117"/>
      <c r="E152" s="117"/>
      <c r="F152" s="117"/>
      <c r="G152" s="117"/>
      <c r="H152" s="117"/>
      <c r="I152" s="117"/>
      <c r="J152" s="127"/>
      <c r="K152" s="139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</row>
    <row r="153" spans="1:21" x14ac:dyDescent="0.2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</row>
    <row r="154" spans="1:21" x14ac:dyDescent="0.2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</row>
    <row r="155" spans="1:21" ht="18" x14ac:dyDescent="0.25">
      <c r="A155" s="121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</row>
    <row r="156" spans="1:21" x14ac:dyDescent="0.2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</row>
    <row r="157" spans="1:21" x14ac:dyDescent="0.2">
      <c r="A157" s="122"/>
      <c r="B157" s="122"/>
      <c r="C157" s="141"/>
      <c r="D157" s="142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1:21" x14ac:dyDescent="0.2">
      <c r="A158" s="117"/>
      <c r="B158" s="117"/>
      <c r="C158" s="125"/>
      <c r="D158" s="14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1:21" ht="15" x14ac:dyDescent="0.2">
      <c r="A159" s="117"/>
      <c r="B159" s="117"/>
      <c r="C159" s="125"/>
      <c r="D159" s="142"/>
      <c r="E159" s="117"/>
      <c r="F159" s="143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1:21" ht="15" x14ac:dyDescent="0.2">
      <c r="A160" s="117"/>
      <c r="B160" s="117"/>
      <c r="C160" s="125"/>
      <c r="D160" s="142"/>
      <c r="E160" s="117"/>
      <c r="F160" s="143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1:21" x14ac:dyDescent="0.2">
      <c r="A161" s="117"/>
      <c r="B161" s="117"/>
      <c r="C161" s="111"/>
      <c r="D161" s="142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1:21" x14ac:dyDescent="0.2">
      <c r="A162" s="117"/>
      <c r="B162" s="117"/>
      <c r="C162" s="125"/>
      <c r="D162" s="142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1:21" x14ac:dyDescent="0.2">
      <c r="A163" s="117"/>
      <c r="B163" s="117"/>
      <c r="C163" s="125"/>
      <c r="D163" s="142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1:21" x14ac:dyDescent="0.2">
      <c r="A164" s="117"/>
      <c r="B164" s="117"/>
      <c r="C164" s="117"/>
      <c r="D164" s="144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1:21" ht="15.75" x14ac:dyDescent="0.25">
      <c r="A165" s="117"/>
      <c r="B165" s="117"/>
      <c r="C165" s="117"/>
      <c r="D165" s="117"/>
      <c r="E165" s="117"/>
      <c r="F165" s="117"/>
      <c r="G165" s="117"/>
      <c r="H165" s="117"/>
      <c r="I165" s="145"/>
      <c r="J165" s="117"/>
      <c r="K165" s="146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</row>
    <row r="166" spans="1:21" x14ac:dyDescent="0.2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</row>
    <row r="167" spans="1:21" ht="8.25" customHeight="1" x14ac:dyDescent="0.2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</row>
    <row r="168" spans="1:21" ht="15" x14ac:dyDescent="0.2">
      <c r="A168" s="147"/>
      <c r="B168" s="143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1:21" x14ac:dyDescent="0.2">
      <c r="A169" s="117"/>
      <c r="B169" s="117"/>
      <c r="C169" s="117"/>
      <c r="D169" s="117"/>
      <c r="E169" s="125"/>
      <c r="F169" s="117"/>
      <c r="G169" s="148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1:21" x14ac:dyDescent="0.2">
      <c r="A170" s="117"/>
      <c r="B170" s="117"/>
      <c r="C170" s="117"/>
      <c r="D170" s="117"/>
      <c r="E170" s="125"/>
      <c r="F170" s="117"/>
      <c r="G170" s="148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1:21" ht="15.75" x14ac:dyDescent="0.25">
      <c r="A171" s="117"/>
      <c r="B171" s="117"/>
      <c r="C171" s="117"/>
      <c r="D171" s="117"/>
      <c r="E171" s="117"/>
      <c r="F171" s="117"/>
      <c r="G171" s="117"/>
      <c r="H171" s="117"/>
      <c r="I171" s="145"/>
      <c r="J171" s="117"/>
      <c r="K171" s="149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</row>
    <row r="172" spans="1:21" x14ac:dyDescent="0.2">
      <c r="A172" s="140"/>
      <c r="B172" s="113"/>
      <c r="C172" s="114"/>
      <c r="D172" s="114"/>
      <c r="E172" s="114"/>
      <c r="F172" s="114"/>
      <c r="G172" s="114"/>
      <c r="H172" s="115"/>
      <c r="I172" s="114"/>
      <c r="J172" s="114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1:21" x14ac:dyDescent="0.2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1:21" ht="18" x14ac:dyDescent="0.25">
      <c r="A174" s="117"/>
      <c r="B174" s="106"/>
      <c r="C174" s="106"/>
      <c r="D174" s="106"/>
      <c r="E174" s="107"/>
      <c r="F174" s="106"/>
      <c r="G174" s="107"/>
      <c r="H174" s="108"/>
      <c r="I174" s="109"/>
      <c r="J174" s="106"/>
      <c r="K174" s="117"/>
      <c r="L174" s="117"/>
      <c r="M174" s="110"/>
      <c r="N174" s="117"/>
      <c r="O174" s="117"/>
      <c r="P174" s="117"/>
      <c r="Q174" s="117"/>
      <c r="R174" s="117"/>
      <c r="S174" s="117"/>
      <c r="T174" s="117"/>
      <c r="U174" s="117"/>
    </row>
    <row r="175" spans="1:21" x14ac:dyDescent="0.2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1:21" x14ac:dyDescent="0.2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1:21" x14ac:dyDescent="0.2">
      <c r="A177" s="117"/>
      <c r="B177" s="117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</row>
    <row r="178" spans="1:21" x14ac:dyDescent="0.2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</row>
    <row r="179" spans="1:21" x14ac:dyDescent="0.2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</row>
    <row r="180" spans="1:21" x14ac:dyDescent="0.2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</row>
    <row r="181" spans="1:21" ht="18" x14ac:dyDescent="0.25">
      <c r="A181" s="121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</row>
    <row r="182" spans="1:21" ht="15.75" x14ac:dyDescent="0.25">
      <c r="A182" s="122"/>
      <c r="B182" s="122"/>
      <c r="C182" s="122"/>
      <c r="D182" s="122"/>
      <c r="E182" s="122"/>
      <c r="F182" s="123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1:21" x14ac:dyDescent="0.2">
      <c r="A183" s="117"/>
      <c r="B183" s="124"/>
      <c r="C183" s="115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1:21" x14ac:dyDescent="0.2">
      <c r="A184" s="117"/>
      <c r="B184" s="117"/>
      <c r="C184" s="125"/>
      <c r="D184" s="126"/>
      <c r="E184" s="117"/>
      <c r="F184" s="117"/>
      <c r="G184" s="117"/>
      <c r="H184" s="127"/>
      <c r="I184" s="117"/>
      <c r="J184" s="128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1:21" x14ac:dyDescent="0.2">
      <c r="A185" s="117"/>
      <c r="B185" s="117"/>
      <c r="C185" s="125"/>
      <c r="D185" s="152"/>
      <c r="E185" s="117"/>
      <c r="F185" s="117"/>
      <c r="G185" s="117"/>
      <c r="H185" s="127"/>
      <c r="I185" s="117"/>
      <c r="J185" s="128"/>
      <c r="K185" s="117"/>
      <c r="L185" s="152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1:21" x14ac:dyDescent="0.2">
      <c r="A186" s="117"/>
      <c r="B186" s="117"/>
      <c r="C186" s="125"/>
      <c r="D186" s="126"/>
      <c r="E186" s="117"/>
      <c r="F186" s="117"/>
      <c r="G186" s="117"/>
      <c r="H186" s="111"/>
      <c r="I186" s="117"/>
      <c r="J186" s="128"/>
      <c r="K186" s="117"/>
      <c r="L186" s="152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1:21" x14ac:dyDescent="0.2">
      <c r="A187" s="117"/>
      <c r="B187" s="117"/>
      <c r="C187" s="125"/>
      <c r="D187" s="130"/>
      <c r="E187" s="117"/>
      <c r="F187" s="117"/>
      <c r="G187" s="117"/>
      <c r="H187" s="111"/>
      <c r="I187" s="117"/>
      <c r="J187" s="128"/>
      <c r="K187" s="117"/>
      <c r="L187" s="151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1:21" x14ac:dyDescent="0.2">
      <c r="A188" s="117"/>
      <c r="B188" s="117"/>
      <c r="C188" s="125"/>
      <c r="D188" s="153"/>
      <c r="E188" s="117"/>
      <c r="F188" s="117"/>
      <c r="G188" s="117"/>
      <c r="H188" s="127"/>
      <c r="I188" s="117"/>
      <c r="J188" s="128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1:21" x14ac:dyDescent="0.2">
      <c r="A189" s="117"/>
      <c r="B189" s="117"/>
      <c r="C189" s="117"/>
      <c r="D189" s="131"/>
      <c r="E189" s="117"/>
      <c r="F189" s="117"/>
      <c r="G189" s="117"/>
      <c r="H189" s="127"/>
      <c r="I189" s="117"/>
      <c r="J189" s="128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1:21" x14ac:dyDescent="0.2">
      <c r="A190" s="117"/>
      <c r="B190" s="117"/>
      <c r="C190" s="125"/>
      <c r="D190" s="132"/>
      <c r="E190" s="117"/>
      <c r="F190" s="117"/>
      <c r="G190" s="117"/>
      <c r="H190" s="127"/>
      <c r="I190" s="117"/>
      <c r="J190" s="128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1:21" x14ac:dyDescent="0.2">
      <c r="A191" s="117"/>
      <c r="B191" s="117"/>
      <c r="C191" s="117"/>
      <c r="D191" s="131"/>
      <c r="E191" s="117"/>
      <c r="F191" s="117"/>
      <c r="G191" s="117"/>
      <c r="H191" s="119"/>
      <c r="I191" s="120"/>
      <c r="J191" s="133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1:21" x14ac:dyDescent="0.2">
      <c r="A192" s="117"/>
      <c r="B192" s="117"/>
      <c r="C192" s="125"/>
      <c r="D192" s="132"/>
      <c r="E192" s="117"/>
      <c r="F192" s="117"/>
      <c r="G192" s="117"/>
      <c r="H192" s="125"/>
      <c r="I192" s="117"/>
      <c r="J192" s="128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1:21" x14ac:dyDescent="0.2">
      <c r="A193" s="117"/>
      <c r="B193" s="117"/>
      <c r="C193" s="125"/>
      <c r="D193" s="132"/>
      <c r="E193" s="117"/>
      <c r="F193" s="117"/>
      <c r="G193" s="117"/>
      <c r="H193" s="125"/>
      <c r="I193" s="117"/>
      <c r="J193" s="134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1:21" ht="15.75" x14ac:dyDescent="0.25">
      <c r="A194" s="117"/>
      <c r="B194" s="117"/>
      <c r="C194" s="125"/>
      <c r="D194" s="148"/>
      <c r="E194" s="117"/>
      <c r="F194" s="117"/>
      <c r="G194" s="117"/>
      <c r="H194" s="117"/>
      <c r="I194" s="107"/>
      <c r="J194" s="117"/>
      <c r="K194" s="135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</row>
    <row r="195" spans="1:21" x14ac:dyDescent="0.2">
      <c r="A195" s="136"/>
      <c r="B195" s="136"/>
      <c r="C195" s="137"/>
      <c r="D195" s="112"/>
      <c r="E195" s="117"/>
      <c r="F195" s="117"/>
      <c r="G195" s="117"/>
      <c r="H195" s="117"/>
      <c r="I195" s="125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1:21" x14ac:dyDescent="0.2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1:21" ht="18" x14ac:dyDescent="0.25">
      <c r="A197" s="121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</row>
    <row r="198" spans="1:21" x14ac:dyDescent="0.2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</row>
    <row r="199" spans="1:21" x14ac:dyDescent="0.2">
      <c r="A199" s="122"/>
      <c r="B199" s="122"/>
      <c r="C199" s="124"/>
      <c r="D199" s="138"/>
      <c r="E199" s="117"/>
      <c r="F199" s="117"/>
      <c r="G199" s="117"/>
      <c r="H199" s="117"/>
      <c r="I199" s="124"/>
      <c r="J199" s="138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1:21" x14ac:dyDescent="0.2">
      <c r="A200" s="117"/>
      <c r="B200" s="117"/>
      <c r="C200" s="124"/>
      <c r="D200" s="138"/>
      <c r="E200" s="117"/>
      <c r="F200" s="117"/>
      <c r="G200" s="117"/>
      <c r="H200" s="117"/>
      <c r="I200" s="124"/>
      <c r="J200" s="138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1:21" x14ac:dyDescent="0.2">
      <c r="A201" s="117"/>
      <c r="B201" s="117"/>
      <c r="C201" s="124"/>
      <c r="D201" s="138"/>
      <c r="E201" s="117"/>
      <c r="F201" s="117"/>
      <c r="G201" s="117"/>
      <c r="H201" s="117"/>
      <c r="I201" s="124"/>
      <c r="J201" s="138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1:21" x14ac:dyDescent="0.2">
      <c r="A202" s="117"/>
      <c r="B202" s="117"/>
      <c r="C202" s="124"/>
      <c r="D202" s="138"/>
      <c r="E202" s="117"/>
      <c r="F202" s="117"/>
      <c r="G202" s="117"/>
      <c r="H202" s="117"/>
      <c r="I202" s="124"/>
      <c r="J202" s="138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1:21" x14ac:dyDescent="0.2">
      <c r="A203" s="117"/>
      <c r="B203" s="117"/>
      <c r="C203" s="124"/>
      <c r="D203" s="138"/>
      <c r="E203" s="117"/>
      <c r="F203" s="117"/>
      <c r="G203" s="117"/>
      <c r="H203" s="117"/>
      <c r="I203" s="124"/>
      <c r="J203" s="138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1:21" x14ac:dyDescent="0.2">
      <c r="A204" s="117"/>
      <c r="B204" s="117"/>
      <c r="C204" s="124"/>
      <c r="D204" s="138"/>
      <c r="E204" s="117"/>
      <c r="F204" s="117"/>
      <c r="G204" s="117"/>
      <c r="H204" s="117"/>
      <c r="I204" s="124"/>
      <c r="J204" s="138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1:21" x14ac:dyDescent="0.2">
      <c r="A205" s="117"/>
      <c r="B205" s="117"/>
      <c r="C205" s="124"/>
      <c r="D205" s="138"/>
      <c r="E205" s="117"/>
      <c r="F205" s="117"/>
      <c r="G205" s="117"/>
      <c r="H205" s="117"/>
      <c r="I205" s="124"/>
      <c r="J205" s="138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1:21" x14ac:dyDescent="0.2">
      <c r="A206" s="117"/>
      <c r="B206" s="117"/>
      <c r="C206" s="124"/>
      <c r="D206" s="138"/>
      <c r="E206" s="117"/>
      <c r="F206" s="117"/>
      <c r="G206" s="117"/>
      <c r="H206" s="117"/>
      <c r="I206" s="124"/>
      <c r="J206" s="138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1:21" x14ac:dyDescent="0.2">
      <c r="A207" s="117"/>
      <c r="B207" s="117"/>
      <c r="C207" s="124"/>
      <c r="D207" s="138"/>
      <c r="E207" s="117"/>
      <c r="F207" s="117"/>
      <c r="G207" s="117"/>
      <c r="H207" s="117"/>
      <c r="I207" s="124"/>
      <c r="J207" s="138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1:21" x14ac:dyDescent="0.2">
      <c r="A208" s="117"/>
      <c r="B208" s="117"/>
      <c r="C208" s="127"/>
      <c r="D208" s="138"/>
      <c r="E208" s="117"/>
      <c r="F208" s="117"/>
      <c r="G208" s="117"/>
      <c r="H208" s="117"/>
      <c r="I208" s="127"/>
      <c r="J208" s="138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1:21" x14ac:dyDescent="0.2">
      <c r="A209" s="117"/>
      <c r="B209" s="117"/>
      <c r="C209" s="125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1:21" x14ac:dyDescent="0.2">
      <c r="A210" s="117"/>
      <c r="B210" s="117"/>
      <c r="C210" s="117"/>
      <c r="D210" s="117"/>
      <c r="E210" s="117"/>
      <c r="F210" s="117"/>
      <c r="G210" s="117"/>
      <c r="H210" s="117"/>
      <c r="I210" s="117"/>
      <c r="J210" s="127"/>
      <c r="K210" s="139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</row>
    <row r="211" spans="1:21" x14ac:dyDescent="0.2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</row>
    <row r="212" spans="1:21" ht="6.75" customHeight="1" x14ac:dyDescent="0.2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</row>
    <row r="213" spans="1:21" ht="18" x14ac:dyDescent="0.25">
      <c r="A213" s="121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</row>
    <row r="214" spans="1:21" x14ac:dyDescent="0.2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</row>
    <row r="215" spans="1:21" x14ac:dyDescent="0.2">
      <c r="A215" s="122"/>
      <c r="B215" s="122"/>
      <c r="C215" s="141"/>
      <c r="D215" s="142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1:21" x14ac:dyDescent="0.2">
      <c r="A216" s="117"/>
      <c r="B216" s="117"/>
      <c r="C216" s="125"/>
      <c r="D216" s="142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1:21" ht="15" x14ac:dyDescent="0.2">
      <c r="A217" s="117"/>
      <c r="B217" s="117"/>
      <c r="C217" s="125"/>
      <c r="D217" s="142"/>
      <c r="E217" s="117"/>
      <c r="F217" s="143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1:21" ht="15" x14ac:dyDescent="0.2">
      <c r="A218" s="117"/>
      <c r="B218" s="117"/>
      <c r="C218" s="125"/>
      <c r="D218" s="142"/>
      <c r="E218" s="117"/>
      <c r="F218" s="143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1:21" x14ac:dyDescent="0.2">
      <c r="A219" s="117"/>
      <c r="B219" s="117"/>
      <c r="C219" s="111"/>
      <c r="D219" s="142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1:21" x14ac:dyDescent="0.2">
      <c r="A220" s="117"/>
      <c r="B220" s="117"/>
      <c r="C220" s="125"/>
      <c r="D220" s="142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1:21" x14ac:dyDescent="0.2">
      <c r="A221" s="117"/>
      <c r="B221" s="117"/>
      <c r="C221" s="125"/>
      <c r="D221" s="142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1:21" x14ac:dyDescent="0.2">
      <c r="A222" s="117"/>
      <c r="B222" s="117"/>
      <c r="C222" s="117"/>
      <c r="D222" s="144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1:21" ht="15.75" x14ac:dyDescent="0.25">
      <c r="A223" s="117"/>
      <c r="B223" s="117"/>
      <c r="C223" s="117"/>
      <c r="D223" s="117"/>
      <c r="E223" s="117"/>
      <c r="F223" s="117"/>
      <c r="G223" s="117"/>
      <c r="H223" s="117"/>
      <c r="I223" s="145"/>
      <c r="J223" s="117"/>
      <c r="K223" s="146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</row>
    <row r="224" spans="1:21" x14ac:dyDescent="0.2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</row>
    <row r="225" spans="1:21" ht="9" customHeight="1" x14ac:dyDescent="0.2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</row>
    <row r="226" spans="1:21" ht="15" x14ac:dyDescent="0.2">
      <c r="A226" s="147"/>
      <c r="B226" s="143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1:21" x14ac:dyDescent="0.2">
      <c r="A227" s="117"/>
      <c r="B227" s="117"/>
      <c r="C227" s="117"/>
      <c r="D227" s="117"/>
      <c r="E227" s="125"/>
      <c r="F227" s="117"/>
      <c r="G227" s="148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1:21" x14ac:dyDescent="0.2">
      <c r="A228" s="117"/>
      <c r="B228" s="117"/>
      <c r="C228" s="117"/>
      <c r="D228" s="117"/>
      <c r="E228" s="125"/>
      <c r="F228" s="117"/>
      <c r="G228" s="148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1:21" ht="15.75" x14ac:dyDescent="0.25">
      <c r="A229" s="117"/>
      <c r="B229" s="117"/>
      <c r="C229" s="117"/>
      <c r="D229" s="117"/>
      <c r="E229" s="117"/>
      <c r="F229" s="117"/>
      <c r="G229" s="117"/>
      <c r="H229" s="117"/>
      <c r="I229" s="145"/>
      <c r="J229" s="117"/>
      <c r="K229" s="149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</row>
    <row r="230" spans="1:21" x14ac:dyDescent="0.2">
      <c r="A230" s="140"/>
      <c r="B230" s="113"/>
      <c r="C230" s="114"/>
      <c r="D230" s="114"/>
      <c r="E230" s="114"/>
      <c r="F230" s="114"/>
      <c r="G230" s="114"/>
      <c r="H230" s="115"/>
      <c r="I230" s="114"/>
      <c r="J230" s="114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1:21" x14ac:dyDescent="0.2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1:21" x14ac:dyDescent="0.2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1:21" ht="18" x14ac:dyDescent="0.25">
      <c r="A233" s="154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</row>
    <row r="234" spans="1:21" x14ac:dyDescent="0.2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</row>
    <row r="235" spans="1:21" x14ac:dyDescent="0.2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</row>
    <row r="236" spans="1:21" x14ac:dyDescent="0.2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</row>
    <row r="237" spans="1:21" x14ac:dyDescent="0.2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</row>
    <row r="238" spans="1:21" x14ac:dyDescent="0.2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</row>
    <row r="239" spans="1:21" x14ac:dyDescent="0.2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</row>
    <row r="240" spans="1:21" x14ac:dyDescent="0.2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</row>
    <row r="241" spans="1:21" x14ac:dyDescent="0.2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</row>
    <row r="242" spans="1:21" x14ac:dyDescent="0.2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</row>
    <row r="243" spans="1:21" x14ac:dyDescent="0.2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</row>
    <row r="244" spans="1:21" x14ac:dyDescent="0.2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</row>
    <row r="245" spans="1:21" x14ac:dyDescent="0.2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</row>
    <row r="246" spans="1:21" x14ac:dyDescent="0.2">
      <c r="A246" s="122"/>
      <c r="B246" s="122"/>
      <c r="C246" s="155"/>
      <c r="D246" s="156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</row>
    <row r="247" spans="1:21" x14ac:dyDescent="0.2">
      <c r="A247" s="122"/>
      <c r="B247" s="122"/>
      <c r="C247" s="155"/>
      <c r="D247" s="156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</row>
    <row r="248" spans="1:21" x14ac:dyDescent="0.2">
      <c r="A248" s="122"/>
      <c r="B248" s="122"/>
      <c r="C248" s="122"/>
      <c r="D248" s="122"/>
      <c r="E248" s="122"/>
      <c r="F248" s="122"/>
      <c r="G248" s="122"/>
      <c r="H248" s="122"/>
      <c r="I248" s="127"/>
      <c r="J248" s="142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1:21" x14ac:dyDescent="0.2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1:21" x14ac:dyDescent="0.2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1:21" x14ac:dyDescent="0.2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1:21" x14ac:dyDescent="0.2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1:21" x14ac:dyDescent="0.2">
      <c r="A253" s="117"/>
      <c r="B253" s="117"/>
      <c r="C253" s="117"/>
      <c r="D253" s="117"/>
      <c r="E253" s="117"/>
      <c r="F253" s="117"/>
      <c r="G253" s="117"/>
      <c r="H253" s="117"/>
      <c r="I253" s="127"/>
      <c r="J253" s="142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1:21" x14ac:dyDescent="0.2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1:21" x14ac:dyDescent="0.2">
      <c r="A255" s="117"/>
      <c r="B255" s="157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</row>
    <row r="256" spans="1:21" x14ac:dyDescent="0.2">
      <c r="A256" s="120"/>
      <c r="B256" s="157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</row>
    <row r="257" spans="1:21" x14ac:dyDescent="0.2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</row>
    <row r="258" spans="1:21" ht="15.75" x14ac:dyDescent="0.25">
      <c r="A258" s="120"/>
      <c r="B258" s="120"/>
      <c r="C258" s="145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1:21" x14ac:dyDescent="0.2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1:21" x14ac:dyDescent="0.2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1:21" x14ac:dyDescent="0.2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1:21" ht="15.75" x14ac:dyDescent="0.25">
      <c r="A262" s="117"/>
      <c r="B262" s="117"/>
      <c r="C262" s="145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1:21" x14ac:dyDescent="0.2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1:21" x14ac:dyDescent="0.2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1:21" x14ac:dyDescent="0.2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1:21" x14ac:dyDescent="0.2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1:21" x14ac:dyDescent="0.2">
      <c r="A267" s="117"/>
      <c r="B267" s="158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1:21" x14ac:dyDescent="0.2">
      <c r="A268" s="117"/>
      <c r="B268" s="117"/>
      <c r="C268" s="159"/>
      <c r="D268" s="117"/>
      <c r="E268" s="117"/>
      <c r="F268" s="117"/>
      <c r="G268" s="117"/>
      <c r="H268" s="117"/>
      <c r="I268" s="117"/>
      <c r="J268" s="160"/>
      <c r="K268" s="160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</row>
    <row r="269" spans="1:21" x14ac:dyDescent="0.2">
      <c r="A269" s="161"/>
      <c r="B269" s="161"/>
      <c r="C269" s="161"/>
      <c r="D269" s="161"/>
      <c r="E269" s="161"/>
      <c r="F269" s="158"/>
      <c r="G269" s="162"/>
      <c r="H269" s="117"/>
      <c r="I269" s="117"/>
      <c r="J269" s="163"/>
      <c r="K269" s="164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</row>
    <row r="270" spans="1:21" x14ac:dyDescent="0.2">
      <c r="A270" s="161"/>
      <c r="B270" s="161"/>
      <c r="C270" s="161"/>
      <c r="D270" s="161"/>
      <c r="E270" s="161"/>
      <c r="F270" s="161"/>
      <c r="G270" s="161"/>
      <c r="H270" s="161"/>
      <c r="I270" s="163"/>
      <c r="J270" s="163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</row>
    <row r="271" spans="1:21" x14ac:dyDescent="0.2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</row>
    <row r="272" spans="1:21" x14ac:dyDescent="0.2">
      <c r="A272" s="161"/>
      <c r="B272" s="161"/>
      <c r="C272" s="161"/>
      <c r="D272" s="161"/>
      <c r="E272" s="161"/>
      <c r="F272" s="158"/>
      <c r="G272" s="162"/>
      <c r="H272" s="117"/>
      <c r="I272" s="117"/>
      <c r="J272" s="163"/>
      <c r="K272" s="165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</row>
    <row r="273" spans="1:21" x14ac:dyDescent="0.2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</row>
    <row r="274" spans="1:21" x14ac:dyDescent="0.2">
      <c r="A274" s="161"/>
      <c r="B274" s="158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1:21" x14ac:dyDescent="0.2">
      <c r="A275" s="117"/>
      <c r="B275" s="117"/>
      <c r="C275" s="159"/>
      <c r="D275" s="117"/>
      <c r="E275" s="117"/>
      <c r="F275" s="117"/>
      <c r="G275" s="117"/>
      <c r="H275" s="117"/>
      <c r="I275" s="117"/>
      <c r="J275" s="160"/>
      <c r="K275" s="160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</row>
    <row r="276" spans="1:21" x14ac:dyDescent="0.2">
      <c r="A276" s="161"/>
      <c r="B276" s="161"/>
      <c r="C276" s="161"/>
      <c r="D276" s="161"/>
      <c r="E276" s="161"/>
      <c r="F276" s="158"/>
      <c r="G276" s="162"/>
      <c r="H276" s="117"/>
      <c r="I276" s="117"/>
      <c r="J276" s="163"/>
      <c r="K276" s="165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</row>
    <row r="277" spans="1:21" x14ac:dyDescent="0.2">
      <c r="A277" s="161"/>
      <c r="B277" s="161"/>
      <c r="C277" s="161"/>
      <c r="D277" s="161"/>
      <c r="E277" s="161"/>
      <c r="F277" s="161"/>
      <c r="G277" s="161"/>
      <c r="H277" s="161"/>
      <c r="I277" s="163"/>
      <c r="J277" s="163"/>
      <c r="K277" s="166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</row>
    <row r="278" spans="1:21" x14ac:dyDescent="0.2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6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</row>
    <row r="279" spans="1:21" x14ac:dyDescent="0.2">
      <c r="A279" s="161"/>
      <c r="B279" s="161"/>
      <c r="C279" s="161"/>
      <c r="D279" s="161"/>
      <c r="E279" s="161"/>
      <c r="F279" s="158"/>
      <c r="G279" s="162"/>
      <c r="H279" s="117"/>
      <c r="I279" s="117"/>
      <c r="J279" s="163"/>
      <c r="K279" s="165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</row>
    <row r="280" spans="1:21" x14ac:dyDescent="0.2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</row>
    <row r="281" spans="1:21" x14ac:dyDescent="0.2">
      <c r="A281" s="161"/>
      <c r="B281" s="158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1:21" x14ac:dyDescent="0.2">
      <c r="A282" s="117"/>
      <c r="B282" s="117"/>
      <c r="C282" s="159"/>
      <c r="D282" s="117"/>
      <c r="E282" s="117"/>
      <c r="F282" s="117"/>
      <c r="G282" s="117"/>
      <c r="H282" s="117"/>
      <c r="I282" s="117"/>
      <c r="J282" s="160"/>
      <c r="K282" s="160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</row>
    <row r="283" spans="1:21" x14ac:dyDescent="0.2">
      <c r="A283" s="161"/>
      <c r="B283" s="161"/>
      <c r="C283" s="161"/>
      <c r="D283" s="161"/>
      <c r="E283" s="161"/>
      <c r="F283" s="158"/>
      <c r="G283" s="162"/>
      <c r="H283" s="117"/>
      <c r="I283" s="117"/>
      <c r="J283" s="163"/>
      <c r="K283" s="160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</row>
    <row r="284" spans="1:21" x14ac:dyDescent="0.2">
      <c r="A284" s="161"/>
      <c r="B284" s="161"/>
      <c r="C284" s="161"/>
      <c r="D284" s="161"/>
      <c r="E284" s="161"/>
      <c r="F284" s="161"/>
      <c r="G284" s="161"/>
      <c r="H284" s="161"/>
      <c r="I284" s="163"/>
      <c r="J284" s="163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</row>
    <row r="285" spans="1:21" x14ac:dyDescent="0.2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</row>
    <row r="286" spans="1:21" x14ac:dyDescent="0.2">
      <c r="A286" s="161"/>
      <c r="B286" s="161"/>
      <c r="C286" s="161"/>
      <c r="D286" s="161"/>
      <c r="E286" s="161"/>
      <c r="F286" s="158"/>
      <c r="G286" s="162"/>
      <c r="H286" s="117"/>
      <c r="I286" s="117"/>
      <c r="J286" s="163"/>
      <c r="K286" s="165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</row>
    <row r="287" spans="1:21" x14ac:dyDescent="0.2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</row>
    <row r="288" spans="1:21" x14ac:dyDescent="0.2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</row>
    <row r="289" spans="1:21" x14ac:dyDescent="0.2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</row>
    <row r="290" spans="1:21" x14ac:dyDescent="0.2">
      <c r="A290" s="161"/>
      <c r="B290" s="161"/>
      <c r="C290" s="114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1:21" x14ac:dyDescent="0.2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1:21" ht="18" x14ac:dyDescent="0.25">
      <c r="A292" s="117"/>
      <c r="B292" s="117"/>
      <c r="C292" s="117"/>
      <c r="D292" s="110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1:21" x14ac:dyDescent="0.2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1:21" x14ac:dyDescent="0.2">
      <c r="A294" s="117"/>
      <c r="B294" s="117"/>
      <c r="C294" s="125"/>
      <c r="D294" s="167"/>
      <c r="E294" s="158"/>
      <c r="F294" s="158"/>
      <c r="G294" s="158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1:21" x14ac:dyDescent="0.2">
      <c r="A295" s="117"/>
      <c r="B295" s="117"/>
      <c r="C295" s="125"/>
      <c r="D295" s="167"/>
      <c r="E295" s="158"/>
      <c r="F295" s="158"/>
      <c r="G295" s="158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1:21" x14ac:dyDescent="0.2">
      <c r="A296" s="117"/>
      <c r="B296" s="117"/>
      <c r="C296" s="117"/>
      <c r="D296" s="167"/>
      <c r="E296" s="158"/>
      <c r="F296" s="158"/>
      <c r="G296" s="158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1:21" x14ac:dyDescent="0.2">
      <c r="A297" s="117"/>
      <c r="B297" s="117"/>
      <c r="C297" s="125"/>
      <c r="D297" s="168"/>
      <c r="E297" s="158"/>
      <c r="F297" s="158"/>
      <c r="G297" s="158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1:21" x14ac:dyDescent="0.2">
      <c r="A298" s="117"/>
      <c r="B298" s="117"/>
      <c r="C298" s="125"/>
      <c r="D298" s="167"/>
      <c r="E298" s="158"/>
      <c r="F298" s="158"/>
      <c r="G298" s="158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1:21" x14ac:dyDescent="0.2">
      <c r="A299" s="117"/>
      <c r="B299" s="117"/>
      <c r="C299" s="125"/>
      <c r="D299" s="169"/>
      <c r="E299" s="158"/>
      <c r="F299" s="158"/>
      <c r="G299" s="158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1:21" x14ac:dyDescent="0.2">
      <c r="A300" s="117"/>
      <c r="B300" s="117"/>
      <c r="C300" s="117"/>
      <c r="D300" s="159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1:21" x14ac:dyDescent="0.2">
      <c r="A301" s="117"/>
      <c r="B301" s="117"/>
      <c r="C301" s="125"/>
      <c r="D301" s="16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1:21" x14ac:dyDescent="0.2">
      <c r="A302" s="117"/>
      <c r="B302" s="117"/>
      <c r="C302" s="125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1:21" x14ac:dyDescent="0.2">
      <c r="A303" s="117"/>
      <c r="B303" s="117"/>
      <c r="C303" s="125"/>
      <c r="D303" s="158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1:21" x14ac:dyDescent="0.2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1:21" x14ac:dyDescent="0.2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1:21" x14ac:dyDescent="0.2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1:21" x14ac:dyDescent="0.2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1:21" x14ac:dyDescent="0.2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1:21" x14ac:dyDescent="0.2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1:21" x14ac:dyDescent="0.2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1:21" x14ac:dyDescent="0.2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1:21" x14ac:dyDescent="0.2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1:21" x14ac:dyDescent="0.2">
      <c r="A313" s="117"/>
      <c r="B313" s="17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</row>
    <row r="314" spans="1:21" x14ac:dyDescent="0.2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</row>
    <row r="315" spans="1:21" x14ac:dyDescent="0.2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</row>
    <row r="316" spans="1:21" x14ac:dyDescent="0.2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</row>
    <row r="317" spans="1:21" ht="15" x14ac:dyDescent="0.2">
      <c r="A317" s="120"/>
      <c r="B317" s="120"/>
      <c r="C317" s="143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1:21" x14ac:dyDescent="0.2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1:21" x14ac:dyDescent="0.2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1:21" x14ac:dyDescent="0.2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1:21" x14ac:dyDescent="0.2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1:21" x14ac:dyDescent="0.2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1:21" ht="15" x14ac:dyDescent="0.2">
      <c r="A323" s="117"/>
      <c r="B323" s="117"/>
      <c r="C323" s="143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1:21" x14ac:dyDescent="0.2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1:21" x14ac:dyDescent="0.2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1:21" x14ac:dyDescent="0.2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1:21" x14ac:dyDescent="0.2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1:21" ht="15.75" x14ac:dyDescent="0.25">
      <c r="A328" s="117"/>
      <c r="B328" s="117"/>
      <c r="C328" s="123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1:21" x14ac:dyDescent="0.2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1:21" x14ac:dyDescent="0.2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1:21" x14ac:dyDescent="0.2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1:21" x14ac:dyDescent="0.2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1:21" x14ac:dyDescent="0.2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1:21" x14ac:dyDescent="0.2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1:21" x14ac:dyDescent="0.2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1:21" x14ac:dyDescent="0.2">
      <c r="A336" s="117"/>
      <c r="B336" s="117"/>
      <c r="C336" s="114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1:21" x14ac:dyDescent="0.2">
      <c r="A337" s="117"/>
      <c r="B337" s="117"/>
      <c r="C337" s="114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1:21" x14ac:dyDescent="0.2">
      <c r="A338" s="117"/>
      <c r="B338" s="117"/>
      <c r="C338" s="114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1:21" x14ac:dyDescent="0.2">
      <c r="A339" s="117"/>
      <c r="B339" s="117"/>
      <c r="C339" s="114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1:21" x14ac:dyDescent="0.2">
      <c r="A340" s="117"/>
      <c r="B340" s="117"/>
      <c r="C340" s="114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1:21" x14ac:dyDescent="0.2">
      <c r="A341" s="117"/>
      <c r="B341" s="117"/>
      <c r="C341" s="114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1:21" x14ac:dyDescent="0.2">
      <c r="A342" s="117"/>
      <c r="B342" s="117"/>
      <c r="C342" s="114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1:21" x14ac:dyDescent="0.2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1:21" x14ac:dyDescent="0.2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1:21" x14ac:dyDescent="0.2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1:21" x14ac:dyDescent="0.2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1:21" x14ac:dyDescent="0.2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1:21" x14ac:dyDescent="0.2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1:21" x14ac:dyDescent="0.2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1:21" x14ac:dyDescent="0.2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</sheetData>
  <sheetProtection algorithmName="SHA-512" hashValue="FRCsMoGsgeCan7ekBvVVqOdz78A5UGFGpcHh+rfmc3LNJZriJfi+sAfLUB+Rm2nq/LU1ehjI1p4Vy6T6k/selQ==" saltValue="DdvNLweoy9Iwl50H5JbFTw==" spinCount="100000" sheet="1" objects="1" scenarios="1" formatCells="0"/>
  <phoneticPr fontId="2" type="noConversion"/>
  <dataValidations count="17">
    <dataValidation type="list" allowBlank="1" showInputMessage="1" showErrorMessage="1" sqref="J32 J35">
      <formula1>"0,800"</formula1>
    </dataValidation>
    <dataValidation type="list" allowBlank="1" showInputMessage="1" showErrorMessage="1" sqref="J28">
      <formula1>"0,3500"</formula1>
    </dataValidation>
    <dataValidation type="list" allowBlank="1" showInputMessage="1" showErrorMessage="1" sqref="J33">
      <formula1>"0,500"</formula1>
    </dataValidation>
    <dataValidation type="list" allowBlank="1" showInputMessage="1" showErrorMessage="1" sqref="J41">
      <formula1>"0,10000,13000,16000"</formula1>
    </dataValidation>
    <dataValidation type="list" allowBlank="1" showInputMessage="1" showErrorMessage="1" sqref="J42">
      <formula1>"0,20000,23000,26000"</formula1>
    </dataValidation>
    <dataValidation type="list" allowBlank="1" showInputMessage="1" showErrorMessage="1" sqref="J3">
      <formula1>"Highlands,Sagewood,Wood Valley,Whitetail"</formula1>
    </dataValidation>
    <dataValidation type="list" allowBlank="1" showInputMessage="1" showErrorMessage="1" sqref="J5">
      <formula1>"Logan,Logan Villa,Dayton DLX,Dayton DLX-Patio,Brantley-Patio"</formula1>
    </dataValidation>
    <dataValidation type="list" allowBlank="1" showInputMessage="1" showErrorMessage="1" sqref="J31">
      <formula1>"0,-500,-1000"</formula1>
    </dataValidation>
    <dataValidation type="list" allowBlank="1" showInputMessage="1" showErrorMessage="1" sqref="J49">
      <formula1>"0,5500,6700,6000,7200,7000,8200,7500,8700"</formula1>
    </dataValidation>
    <dataValidation type="list" allowBlank="1" showInputMessage="1" showErrorMessage="1" sqref="J50">
      <formula1>"0,2600,3200"</formula1>
    </dataValidation>
    <dataValidation type="list" allowBlank="1" showInputMessage="1" showErrorMessage="1" sqref="J29">
      <formula1>"0,900"</formula1>
    </dataValidation>
    <dataValidation type="list" allowBlank="1" showInputMessage="1" showErrorMessage="1" sqref="J52">
      <formula1>"0,700,2150,2950"</formula1>
    </dataValidation>
    <dataValidation type="list" allowBlank="1" showInputMessage="1" showErrorMessage="1" sqref="J48">
      <formula1>"0,5500"</formula1>
    </dataValidation>
    <dataValidation type="list" allowBlank="1" showInputMessage="1" showErrorMessage="1" sqref="J53">
      <formula1>"0,500,1000,1500,2000,2500,3000,3500,4000,4500,5000,5500,6000,6500,7000,7500,8000,8500,9000,9500,10000,11000,11500,12000,12500,13000,13500,14000,14500,15000,15500,16000,16500,17000,17500,18000,18500,19000,19500,20000,20500,21000,21500,22000,22500,23000"</formula1>
    </dataValidation>
    <dataValidation type="list" allowBlank="1" showInputMessage="1" showErrorMessage="1" sqref="J47">
      <formula1>"0,4000"</formula1>
    </dataValidation>
    <dataValidation type="list" allowBlank="1" showInputMessage="1" showErrorMessage="1" sqref="J39">
      <formula1>"0,500,800"</formula1>
    </dataValidation>
    <dataValidation type="list" allowBlank="1" showInputMessage="1" showErrorMessage="1" sqref="J36">
      <formula1>"0,400,800,1200"</formula1>
    </dataValidation>
  </dataValidations>
  <pageMargins left="0" right="0" top="0" bottom="0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2"/>
  </sheetPr>
  <dimension ref="A1:M184"/>
  <sheetViews>
    <sheetView view="pageLayout" zoomScaleNormal="100" workbookViewId="0">
      <selection activeCell="D9" sqref="D9"/>
    </sheetView>
  </sheetViews>
  <sheetFormatPr defaultRowHeight="12.75" x14ac:dyDescent="0.2"/>
  <cols>
    <col min="4" max="4" width="10.42578125" customWidth="1"/>
    <col min="5" max="5" width="8.140625" customWidth="1"/>
    <col min="7" max="7" width="11.140625" bestFit="1" customWidth="1"/>
    <col min="9" max="9" width="11" bestFit="1" customWidth="1"/>
    <col min="10" max="10" width="9.28515625" bestFit="1" customWidth="1"/>
    <col min="11" max="11" width="12.5703125" bestFit="1" customWidth="1"/>
  </cols>
  <sheetData>
    <row r="1" spans="1:13" ht="18" x14ac:dyDescent="0.25">
      <c r="B1" s="44"/>
      <c r="C1" s="44"/>
      <c r="D1" s="44"/>
      <c r="E1" s="62" t="s">
        <v>75</v>
      </c>
      <c r="F1" s="44"/>
      <c r="G1" s="203">
        <f>'Worksheet #1'!J5</f>
        <v>0</v>
      </c>
      <c r="H1" s="63" t="s">
        <v>47</v>
      </c>
      <c r="I1" s="204">
        <f>'Worksheet #1'!J3</f>
        <v>0</v>
      </c>
      <c r="J1" s="44"/>
      <c r="L1" s="6"/>
      <c r="M1" s="70"/>
    </row>
    <row r="2" spans="1:13" x14ac:dyDescent="0.2">
      <c r="A2" s="15"/>
      <c r="B2" s="15"/>
      <c r="C2" s="35" t="s">
        <v>52</v>
      </c>
      <c r="D2" s="15" t="s">
        <v>112</v>
      </c>
      <c r="E2" s="15"/>
      <c r="F2" s="15"/>
      <c r="G2" s="15"/>
      <c r="H2" s="15"/>
      <c r="I2" s="15"/>
      <c r="J2" s="15"/>
    </row>
    <row r="3" spans="1:13" x14ac:dyDescent="0.2">
      <c r="A3" s="15"/>
      <c r="B3" s="15"/>
      <c r="C3" s="15"/>
      <c r="D3" s="15" t="s">
        <v>113</v>
      </c>
      <c r="E3" s="15"/>
      <c r="F3" s="15"/>
      <c r="G3" s="15"/>
      <c r="H3" s="15"/>
      <c r="I3" s="15"/>
      <c r="J3" s="15"/>
    </row>
    <row r="4" spans="1:13" ht="15" x14ac:dyDescent="0.2">
      <c r="A4" s="15"/>
      <c r="B4" s="15"/>
      <c r="C4" s="15"/>
      <c r="D4" s="15" t="s">
        <v>81</v>
      </c>
      <c r="E4" s="15"/>
      <c r="F4" s="15"/>
      <c r="G4" s="15"/>
      <c r="H4" s="15"/>
      <c r="I4" s="15"/>
      <c r="J4" s="15"/>
      <c r="K4" s="15"/>
      <c r="M4" s="44"/>
    </row>
    <row r="5" spans="1:13" x14ac:dyDescent="0.2">
      <c r="D5" s="50" t="s">
        <v>114</v>
      </c>
      <c r="K5" s="15"/>
    </row>
    <row r="6" spans="1:13" ht="18" x14ac:dyDescent="0.25">
      <c r="A6" s="60" t="s">
        <v>32</v>
      </c>
    </row>
    <row r="7" spans="1:13" ht="16.5" thickBot="1" x14ac:dyDescent="0.3">
      <c r="F7" s="28" t="s">
        <v>34</v>
      </c>
    </row>
    <row r="8" spans="1:13" ht="13.5" thickBot="1" x14ac:dyDescent="0.25">
      <c r="B8" s="45" t="s">
        <v>74</v>
      </c>
      <c r="C8" s="46">
        <f ca="1">NOW()</f>
        <v>42808.597982060186</v>
      </c>
      <c r="F8" s="31"/>
      <c r="G8" s="11"/>
      <c r="H8" s="11"/>
      <c r="I8" s="11"/>
      <c r="J8" s="11"/>
      <c r="K8" s="12"/>
    </row>
    <row r="9" spans="1:13" ht="13.5" thickBot="1" x14ac:dyDescent="0.25">
      <c r="C9" s="27" t="s">
        <v>31</v>
      </c>
      <c r="D9" s="194"/>
      <c r="F9" s="13"/>
      <c r="G9" s="15"/>
      <c r="H9" s="32" t="s">
        <v>35</v>
      </c>
      <c r="I9" s="15"/>
      <c r="J9" s="56" t="e">
        <f>PMT(D9/12,D13*12,D21)*-1</f>
        <v>#NUM!</v>
      </c>
      <c r="K9" s="16"/>
    </row>
    <row r="10" spans="1:13" ht="13.5" thickBot="1" x14ac:dyDescent="0.25">
      <c r="D10" s="39"/>
      <c r="F10" s="13"/>
      <c r="G10" s="15"/>
      <c r="H10" s="32" t="s">
        <v>36</v>
      </c>
      <c r="I10" s="15"/>
      <c r="J10" s="56"/>
      <c r="K10" s="16"/>
    </row>
    <row r="11" spans="1:13" ht="13.5" thickBot="1" x14ac:dyDescent="0.25">
      <c r="C11" s="27" t="s">
        <v>44</v>
      </c>
      <c r="D11" s="193"/>
      <c r="F11" s="13"/>
      <c r="G11" s="15"/>
      <c r="H11" s="33" t="s">
        <v>37</v>
      </c>
      <c r="I11" s="15"/>
      <c r="J11" s="56">
        <v>28</v>
      </c>
      <c r="K11" s="16"/>
      <c r="L11" s="181"/>
    </row>
    <row r="12" spans="1:13" ht="13.5" thickBot="1" x14ac:dyDescent="0.25">
      <c r="B12" s="175" t="s">
        <v>86</v>
      </c>
      <c r="F12" s="13"/>
      <c r="G12" s="15"/>
      <c r="H12" s="33" t="s">
        <v>38</v>
      </c>
      <c r="I12" s="15"/>
      <c r="J12" s="56">
        <f>D18*0.98*0.026/12</f>
        <v>0</v>
      </c>
      <c r="K12" s="16"/>
      <c r="L12" s="181"/>
    </row>
    <row r="13" spans="1:13" ht="13.5" thickBot="1" x14ac:dyDescent="0.25">
      <c r="C13" s="27" t="s">
        <v>45</v>
      </c>
      <c r="D13" s="195"/>
      <c r="F13" s="13"/>
      <c r="G13" s="15"/>
      <c r="H13" s="32" t="s">
        <v>39</v>
      </c>
      <c r="I13" s="15"/>
      <c r="J13" s="56">
        <f>D11*D21/12</f>
        <v>0</v>
      </c>
      <c r="K13" s="16"/>
      <c r="L13" s="181"/>
    </row>
    <row r="14" spans="1:13" ht="13.5" thickBot="1" x14ac:dyDescent="0.25">
      <c r="C14" s="27" t="s">
        <v>33</v>
      </c>
      <c r="D14" s="194"/>
      <c r="F14" s="13"/>
      <c r="G14" s="15"/>
      <c r="H14" s="32" t="s">
        <v>40</v>
      </c>
      <c r="I14" s="15"/>
      <c r="J14" s="56">
        <f>D17/12</f>
        <v>0</v>
      </c>
      <c r="K14" s="16"/>
      <c r="L14" s="181"/>
    </row>
    <row r="15" spans="1:13" ht="13.5" thickBot="1" x14ac:dyDescent="0.25">
      <c r="C15" s="201" t="s">
        <v>169</v>
      </c>
      <c r="D15" s="190"/>
      <c r="F15" s="13"/>
      <c r="G15" s="15"/>
      <c r="H15" s="32" t="s">
        <v>128</v>
      </c>
      <c r="I15" s="15"/>
      <c r="J15" s="192">
        <f>D16</f>
        <v>0</v>
      </c>
      <c r="K15" s="16"/>
      <c r="L15" s="181"/>
      <c r="M15" s="182"/>
    </row>
    <row r="16" spans="1:13" ht="13.5" thickBot="1" x14ac:dyDescent="0.25">
      <c r="C16" s="32" t="s">
        <v>128</v>
      </c>
      <c r="D16" s="196"/>
      <c r="F16" s="13"/>
      <c r="G16" s="15"/>
      <c r="H16" s="35" t="s">
        <v>41</v>
      </c>
      <c r="I16" s="15"/>
      <c r="J16" s="61" t="e">
        <f>J9+J11+J13+J14</f>
        <v>#NUM!</v>
      </c>
      <c r="K16" s="16"/>
    </row>
    <row r="17" spans="1:12" ht="13.5" thickBot="1" x14ac:dyDescent="0.25">
      <c r="C17" s="29" t="s">
        <v>173</v>
      </c>
      <c r="D17" s="190"/>
      <c r="F17" s="13"/>
      <c r="G17" s="15"/>
      <c r="H17" s="34" t="s">
        <v>42</v>
      </c>
      <c r="I17" s="15"/>
      <c r="J17" s="56"/>
      <c r="K17" s="16"/>
    </row>
    <row r="18" spans="1:12" x14ac:dyDescent="0.2">
      <c r="C18" s="27" t="s">
        <v>23</v>
      </c>
      <c r="D18" s="41">
        <f>'Worksheet #1'!J56</f>
        <v>0</v>
      </c>
      <c r="F18" s="13"/>
      <c r="G18" s="15"/>
      <c r="H18" s="34"/>
      <c r="I18" s="15"/>
      <c r="J18" s="57"/>
      <c r="K18" s="16"/>
    </row>
    <row r="19" spans="1:12" ht="15" x14ac:dyDescent="0.2">
      <c r="C19" s="27" t="s">
        <v>28</v>
      </c>
      <c r="D19" s="41">
        <f>D18*D14+D15</f>
        <v>0</v>
      </c>
      <c r="F19" s="13"/>
      <c r="G19" s="15"/>
      <c r="H19" s="15"/>
      <c r="I19" s="36" t="s">
        <v>115</v>
      </c>
      <c r="J19" s="15"/>
      <c r="K19" s="171" t="e">
        <f>J9+J12+J13+J14+J15</f>
        <v>#NUM!</v>
      </c>
    </row>
    <row r="20" spans="1:12" ht="13.5" thickBot="1" x14ac:dyDescent="0.25">
      <c r="C20" s="27"/>
      <c r="D20" s="40"/>
      <c r="F20" s="19"/>
      <c r="G20" s="20"/>
      <c r="H20" s="20"/>
      <c r="I20" s="37" t="s">
        <v>43</v>
      </c>
      <c r="J20" s="20"/>
      <c r="K20" s="38"/>
    </row>
    <row r="21" spans="1:12" x14ac:dyDescent="0.2">
      <c r="C21" s="27" t="s">
        <v>30</v>
      </c>
      <c r="D21" s="42">
        <f>D18-D19</f>
        <v>0</v>
      </c>
    </row>
    <row r="22" spans="1:12" ht="18.75" thickBot="1" x14ac:dyDescent="0.3">
      <c r="A22" s="59" t="s">
        <v>179</v>
      </c>
      <c r="D22" s="15"/>
      <c r="E22" s="15"/>
      <c r="F22" s="15"/>
      <c r="G22" s="15"/>
      <c r="H22" s="15"/>
      <c r="I22" s="15"/>
      <c r="J22" s="15"/>
      <c r="K22" s="15"/>
    </row>
    <row r="23" spans="1:12" x14ac:dyDescent="0.2">
      <c r="A23" s="31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2" x14ac:dyDescent="0.2">
      <c r="A24" s="13"/>
      <c r="B24" s="15"/>
      <c r="C24" s="47" t="s">
        <v>54</v>
      </c>
      <c r="D24" s="54">
        <v>0</v>
      </c>
      <c r="E24" s="179"/>
      <c r="F24" s="15"/>
      <c r="G24" s="15"/>
      <c r="H24" s="15"/>
      <c r="I24" s="47" t="s">
        <v>177</v>
      </c>
      <c r="J24" s="54">
        <f>J14*12</f>
        <v>0</v>
      </c>
      <c r="K24" s="16"/>
    </row>
    <row r="25" spans="1:12" x14ac:dyDescent="0.2">
      <c r="A25" s="13"/>
      <c r="B25" s="15"/>
      <c r="C25" s="47" t="s">
        <v>55</v>
      </c>
      <c r="D25" s="54">
        <v>0</v>
      </c>
      <c r="E25" s="179"/>
      <c r="F25" s="15"/>
      <c r="G25" s="15"/>
      <c r="H25" s="15"/>
      <c r="I25" s="47" t="s">
        <v>178</v>
      </c>
      <c r="J25" s="278">
        <f>J14*2</f>
        <v>0</v>
      </c>
      <c r="K25" s="16"/>
    </row>
    <row r="26" spans="1:12" x14ac:dyDescent="0.2">
      <c r="A26" s="13"/>
      <c r="B26" s="15"/>
      <c r="C26" s="47" t="s">
        <v>56</v>
      </c>
      <c r="D26" s="54">
        <v>300</v>
      </c>
      <c r="E26" s="15"/>
      <c r="F26" s="15"/>
      <c r="G26" s="15"/>
      <c r="H26" s="15"/>
      <c r="I26" s="47" t="s">
        <v>156</v>
      </c>
      <c r="J26" s="54">
        <f>J13*2</f>
        <v>0</v>
      </c>
      <c r="K26" s="16"/>
    </row>
    <row r="27" spans="1:12" x14ac:dyDescent="0.2">
      <c r="A27" s="13"/>
      <c r="B27" s="15"/>
      <c r="C27" s="47" t="s">
        <v>57</v>
      </c>
      <c r="D27" s="54">
        <v>43</v>
      </c>
      <c r="E27" s="15"/>
      <c r="F27" s="15"/>
      <c r="G27" s="15"/>
      <c r="H27" s="15"/>
      <c r="I27" s="47" t="s">
        <v>62</v>
      </c>
      <c r="J27" s="54">
        <f>J11*9</f>
        <v>252</v>
      </c>
      <c r="K27" s="16"/>
    </row>
    <row r="28" spans="1:12" x14ac:dyDescent="0.2">
      <c r="A28" s="13"/>
      <c r="B28" s="15"/>
      <c r="C28" s="47" t="s">
        <v>58</v>
      </c>
      <c r="D28" s="54">
        <v>0</v>
      </c>
      <c r="E28" s="15"/>
      <c r="F28" s="15"/>
      <c r="G28" s="15"/>
      <c r="H28" s="15"/>
      <c r="I28" s="47" t="s">
        <v>176</v>
      </c>
      <c r="J28" s="54">
        <f>0.0027*D21</f>
        <v>0</v>
      </c>
      <c r="K28" s="16"/>
    </row>
    <row r="29" spans="1:12" x14ac:dyDescent="0.2">
      <c r="A29" s="13"/>
      <c r="B29" s="15"/>
      <c r="C29" s="47" t="s">
        <v>170</v>
      </c>
      <c r="D29" s="54">
        <v>505</v>
      </c>
      <c r="E29" s="15"/>
      <c r="F29" s="15"/>
      <c r="G29" s="15"/>
      <c r="H29" s="15"/>
      <c r="I29" s="47" t="s">
        <v>64</v>
      </c>
      <c r="J29" s="54">
        <v>100</v>
      </c>
      <c r="K29" s="16"/>
      <c r="L29" s="15"/>
    </row>
    <row r="30" spans="1:12" x14ac:dyDescent="0.2">
      <c r="A30" s="13"/>
      <c r="B30" s="15"/>
      <c r="C30" s="173" t="s">
        <v>157</v>
      </c>
      <c r="D30" s="174">
        <v>81</v>
      </c>
      <c r="E30" s="15"/>
      <c r="F30" s="15"/>
      <c r="G30" s="15"/>
      <c r="H30" s="15"/>
      <c r="I30" s="47" t="s">
        <v>116</v>
      </c>
      <c r="J30" s="54">
        <v>81</v>
      </c>
      <c r="K30" s="16"/>
    </row>
    <row r="31" spans="1:12" x14ac:dyDescent="0.2">
      <c r="A31" s="13"/>
      <c r="B31" s="15"/>
      <c r="C31" s="173" t="s">
        <v>158</v>
      </c>
      <c r="D31" s="174">
        <v>20</v>
      </c>
      <c r="E31" s="15"/>
      <c r="F31" s="15"/>
      <c r="G31" s="15"/>
      <c r="H31" s="15"/>
      <c r="I31" s="47" t="s">
        <v>65</v>
      </c>
      <c r="J31" s="54">
        <v>100</v>
      </c>
      <c r="K31" s="16"/>
    </row>
    <row r="32" spans="1:12" x14ac:dyDescent="0.2">
      <c r="A32" s="13"/>
      <c r="B32" s="15"/>
      <c r="C32" s="47" t="s">
        <v>59</v>
      </c>
      <c r="D32" s="54">
        <v>175</v>
      </c>
      <c r="E32" s="15"/>
      <c r="F32" s="15"/>
      <c r="G32" s="15"/>
      <c r="H32" s="15"/>
      <c r="I32" s="47"/>
      <c r="J32" s="54"/>
      <c r="K32" s="180"/>
    </row>
    <row r="33" spans="1:11" x14ac:dyDescent="0.2">
      <c r="A33" s="13"/>
      <c r="B33" s="15"/>
      <c r="C33" s="47" t="s">
        <v>60</v>
      </c>
      <c r="D33" s="54">
        <f>D21*D9/360*15</f>
        <v>0</v>
      </c>
      <c r="E33" s="15"/>
      <c r="F33" s="15"/>
      <c r="G33" s="15"/>
      <c r="H33" s="15"/>
      <c r="I33" s="32" t="s">
        <v>66</v>
      </c>
      <c r="J33" s="54">
        <f>SUM(J24:J32)</f>
        <v>533</v>
      </c>
      <c r="K33" s="16"/>
    </row>
    <row r="34" spans="1:11" x14ac:dyDescent="0.2">
      <c r="A34" s="13"/>
      <c r="B34" s="15"/>
      <c r="C34" s="47"/>
      <c r="D34" s="54"/>
      <c r="E34" s="15"/>
      <c r="F34" s="15"/>
      <c r="G34" s="15"/>
      <c r="H34" s="15"/>
      <c r="I34" s="15"/>
      <c r="J34" s="15"/>
      <c r="K34" s="16"/>
    </row>
    <row r="35" spans="1:11" ht="15" x14ac:dyDescent="0.25">
      <c r="A35" s="13"/>
      <c r="B35" s="15"/>
      <c r="C35" s="32" t="s">
        <v>61</v>
      </c>
      <c r="D35" s="54">
        <f>SUM(D24:D34)</f>
        <v>1124</v>
      </c>
      <c r="E35" s="15"/>
      <c r="F35" s="15"/>
      <c r="G35" s="15"/>
      <c r="H35" s="15"/>
      <c r="I35" s="15"/>
      <c r="J35" s="32" t="s">
        <v>181</v>
      </c>
      <c r="K35" s="207">
        <f>D35+J33</f>
        <v>1657</v>
      </c>
    </row>
    <row r="36" spans="1:11" ht="13.5" thickBot="1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38"/>
    </row>
    <row r="38" spans="1:11" ht="18.75" thickBot="1" x14ac:dyDescent="0.3">
      <c r="A38" s="59" t="s">
        <v>180</v>
      </c>
    </row>
    <row r="39" spans="1:11" x14ac:dyDescent="0.2">
      <c r="A39" s="31"/>
      <c r="B39" s="11"/>
      <c r="C39" s="11"/>
      <c r="D39" s="11"/>
      <c r="E39" s="11"/>
      <c r="F39" s="11"/>
      <c r="G39" s="11"/>
      <c r="H39" s="11"/>
      <c r="I39" s="11"/>
      <c r="J39" s="11"/>
      <c r="K39" s="12"/>
    </row>
    <row r="40" spans="1:11" x14ac:dyDescent="0.2">
      <c r="A40" s="13"/>
      <c r="B40" s="15"/>
      <c r="C40" s="47" t="s">
        <v>60</v>
      </c>
      <c r="D40" s="54">
        <f>D33</f>
        <v>0</v>
      </c>
      <c r="E40" s="15"/>
      <c r="F40" s="105"/>
      <c r="G40" s="15"/>
      <c r="H40" s="15"/>
      <c r="J40" s="210" t="s">
        <v>187</v>
      </c>
      <c r="K40" s="16"/>
    </row>
    <row r="41" spans="1:11" x14ac:dyDescent="0.2">
      <c r="A41" s="13"/>
      <c r="B41" s="15"/>
      <c r="C41" s="47" t="s">
        <v>178</v>
      </c>
      <c r="D41" s="206">
        <f>J25</f>
        <v>0</v>
      </c>
      <c r="E41" s="15"/>
      <c r="F41" s="15"/>
      <c r="H41" s="15"/>
      <c r="J41" s="210" t="s">
        <v>188</v>
      </c>
      <c r="K41" s="16"/>
    </row>
    <row r="42" spans="1:11" ht="15.75" x14ac:dyDescent="0.25">
      <c r="A42" s="13"/>
      <c r="B42" s="15"/>
      <c r="C42" s="47" t="s">
        <v>156</v>
      </c>
      <c r="D42" s="54">
        <f>J26</f>
        <v>0</v>
      </c>
      <c r="H42" s="15"/>
      <c r="J42" s="211">
        <f>D16*12</f>
        <v>0</v>
      </c>
      <c r="K42" s="16"/>
    </row>
    <row r="43" spans="1:11" x14ac:dyDescent="0.2">
      <c r="A43" s="13"/>
      <c r="B43" s="15"/>
      <c r="C43" s="47" t="s">
        <v>62</v>
      </c>
      <c r="D43" s="54">
        <f>D27*9</f>
        <v>387</v>
      </c>
      <c r="G43" s="15"/>
      <c r="H43" s="15"/>
      <c r="K43" s="16"/>
    </row>
    <row r="44" spans="1:11" x14ac:dyDescent="0.2">
      <c r="A44" s="13"/>
      <c r="B44" s="15"/>
      <c r="C44" s="47" t="s">
        <v>65</v>
      </c>
      <c r="D44" s="54">
        <f>J31</f>
        <v>100</v>
      </c>
      <c r="E44" s="15"/>
      <c r="G44" s="15"/>
      <c r="H44" s="15"/>
      <c r="J44" s="210" t="s">
        <v>184</v>
      </c>
      <c r="K44" s="16"/>
    </row>
    <row r="45" spans="1:11" x14ac:dyDescent="0.2">
      <c r="A45" s="13"/>
      <c r="B45" s="15"/>
      <c r="C45" s="51"/>
      <c r="D45" s="212"/>
      <c r="F45" s="105"/>
      <c r="G45" s="15"/>
      <c r="H45" s="15"/>
      <c r="J45" s="210" t="s">
        <v>185</v>
      </c>
      <c r="K45" s="16"/>
    </row>
    <row r="46" spans="1:11" ht="15.75" x14ac:dyDescent="0.25">
      <c r="A46" s="13"/>
      <c r="B46" s="15"/>
      <c r="C46" s="173"/>
      <c r="D46" s="213"/>
      <c r="E46" s="319"/>
      <c r="F46" s="105"/>
      <c r="G46" s="15"/>
      <c r="H46" s="15"/>
      <c r="J46" s="211">
        <f>J24</f>
        <v>0</v>
      </c>
      <c r="K46" s="16"/>
    </row>
    <row r="47" spans="1:11" ht="15.75" x14ac:dyDescent="0.25">
      <c r="A47" s="13"/>
      <c r="B47" s="15"/>
      <c r="C47" s="49" t="s">
        <v>182</v>
      </c>
      <c r="D47" s="208">
        <f>D40+D41+D42+D43+D44</f>
        <v>487</v>
      </c>
      <c r="E47" s="319"/>
      <c r="G47" s="15"/>
      <c r="H47" s="15"/>
      <c r="J47" s="15"/>
      <c r="K47" s="16"/>
    </row>
    <row r="48" spans="1:11" ht="15.75" x14ac:dyDescent="0.25">
      <c r="A48" s="13"/>
      <c r="B48" s="15"/>
      <c r="C48" s="49" t="s">
        <v>68</v>
      </c>
      <c r="D48" s="208">
        <f>D19</f>
        <v>0</v>
      </c>
      <c r="E48" s="15"/>
      <c r="F48" s="15"/>
      <c r="G48" s="15"/>
      <c r="H48" s="15"/>
      <c r="J48" s="48" t="s">
        <v>183</v>
      </c>
      <c r="K48" s="172">
        <f>D48+D47</f>
        <v>487</v>
      </c>
    </row>
    <row r="49" spans="1:11" ht="13.5" thickBot="1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38"/>
    </row>
    <row r="51" spans="1:11" ht="15.75" thickBot="1" x14ac:dyDescent="0.25">
      <c r="B51" s="52" t="s">
        <v>71</v>
      </c>
    </row>
    <row r="52" spans="1:11" ht="13.5" thickBot="1" x14ac:dyDescent="0.25">
      <c r="E52" s="27" t="s">
        <v>69</v>
      </c>
      <c r="G52" s="190">
        <v>2000</v>
      </c>
      <c r="H52" s="189" t="s">
        <v>168</v>
      </c>
    </row>
    <row r="53" spans="1:11" ht="13.5" thickBot="1" x14ac:dyDescent="0.25">
      <c r="E53" s="27" t="s">
        <v>70</v>
      </c>
      <c r="G53" s="190">
        <v>0</v>
      </c>
    </row>
    <row r="54" spans="1:11" ht="15.75" x14ac:dyDescent="0.25">
      <c r="I54" s="4" t="s">
        <v>72</v>
      </c>
      <c r="K54" s="43">
        <f>G52+G53</f>
        <v>2000</v>
      </c>
    </row>
    <row r="55" spans="1:11" x14ac:dyDescent="0.2">
      <c r="B55" s="58" t="s">
        <v>73</v>
      </c>
      <c r="C55" s="1"/>
      <c r="D55" s="1"/>
      <c r="E55" s="1"/>
      <c r="F55" s="1"/>
      <c r="G55" s="1"/>
      <c r="H55" s="30"/>
      <c r="I55" s="1"/>
      <c r="J55" s="1"/>
    </row>
    <row r="57" spans="1:11" ht="15.75" x14ac:dyDescent="0.25">
      <c r="B57" s="44"/>
      <c r="C57" s="44"/>
      <c r="D57" s="44"/>
      <c r="E57" s="62"/>
      <c r="F57" s="44"/>
      <c r="G57" s="62"/>
      <c r="H57" s="63"/>
      <c r="I57" s="64"/>
      <c r="J57" s="44"/>
    </row>
    <row r="60" spans="1:1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5.75" x14ac:dyDescent="0.25">
      <c r="A64" s="50"/>
      <c r="B64" s="50"/>
      <c r="C64" s="50"/>
      <c r="D64" s="50"/>
      <c r="E64" s="369"/>
      <c r="F64" s="50"/>
      <c r="G64" s="370"/>
      <c r="H64" s="371"/>
      <c r="I64" s="372"/>
      <c r="J64" s="50"/>
      <c r="K64" s="50"/>
    </row>
    <row r="65" spans="1:1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18.75" x14ac:dyDescent="0.3">
      <c r="A66" s="50"/>
      <c r="B66" s="50"/>
      <c r="C66" s="50"/>
      <c r="D66" s="50"/>
      <c r="E66" s="50"/>
      <c r="F66" s="373"/>
      <c r="G66" s="50"/>
      <c r="H66" s="50"/>
      <c r="I66" s="50"/>
      <c r="J66" s="50"/>
      <c r="K66" s="50"/>
    </row>
    <row r="67" spans="1:11" x14ac:dyDescent="0.2">
      <c r="A67" s="50"/>
      <c r="B67" s="50"/>
      <c r="C67" s="50"/>
      <c r="D67" s="67"/>
      <c r="E67" s="50"/>
      <c r="F67" s="50"/>
      <c r="G67" s="50"/>
      <c r="H67" s="50"/>
      <c r="I67" s="50"/>
      <c r="J67" s="50"/>
      <c r="K67" s="50"/>
    </row>
    <row r="68" spans="1:11" x14ac:dyDescent="0.2">
      <c r="A68" s="50"/>
      <c r="B68" s="50"/>
      <c r="C68" s="50"/>
      <c r="D68" s="67"/>
      <c r="E68" s="50"/>
      <c r="F68" s="50"/>
      <c r="G68" s="50"/>
      <c r="H68" s="50"/>
      <c r="I68" s="50"/>
      <c r="J68" s="50"/>
      <c r="K68" s="50"/>
    </row>
    <row r="69" spans="1:11" x14ac:dyDescent="0.2">
      <c r="A69" s="50"/>
      <c r="B69" s="50"/>
      <c r="C69" s="50"/>
      <c r="D69" s="67"/>
      <c r="E69" s="50"/>
      <c r="F69" s="50"/>
      <c r="G69" s="50"/>
      <c r="H69" s="50"/>
      <c r="I69" s="50"/>
      <c r="J69" s="50"/>
      <c r="K69" s="50"/>
    </row>
    <row r="70" spans="1:11" ht="15.75" x14ac:dyDescent="0.25">
      <c r="A70" s="374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5.75" x14ac:dyDescent="0.25">
      <c r="A71" s="50"/>
      <c r="B71" s="50"/>
      <c r="C71" s="50"/>
      <c r="D71" s="50"/>
      <c r="E71" s="50"/>
      <c r="F71" s="375"/>
      <c r="G71" s="50"/>
      <c r="H71" s="50"/>
      <c r="I71" s="50"/>
      <c r="J71" s="50"/>
      <c r="K71" s="50"/>
    </row>
    <row r="72" spans="1:11" x14ac:dyDescent="0.2">
      <c r="A72" s="50"/>
      <c r="B72" s="173"/>
      <c r="C72" s="376"/>
      <c r="D72" s="50"/>
      <c r="E72" s="50"/>
      <c r="F72" s="50"/>
      <c r="G72" s="50"/>
      <c r="H72" s="50"/>
      <c r="I72" s="50"/>
      <c r="J72" s="50"/>
      <c r="K72" s="50"/>
    </row>
    <row r="73" spans="1:11" x14ac:dyDescent="0.2">
      <c r="A73" s="50"/>
      <c r="B73" s="50"/>
      <c r="C73" s="242"/>
      <c r="D73" s="312"/>
      <c r="E73" s="50"/>
      <c r="F73" s="50"/>
      <c r="G73" s="50"/>
      <c r="H73" s="201"/>
      <c r="I73" s="50"/>
      <c r="J73" s="377"/>
      <c r="K73" s="50"/>
    </row>
    <row r="74" spans="1:11" x14ac:dyDescent="0.2">
      <c r="A74" s="50"/>
      <c r="B74" s="50"/>
      <c r="C74" s="50"/>
      <c r="D74" s="313"/>
      <c r="E74" s="50"/>
      <c r="F74" s="50"/>
      <c r="G74" s="50"/>
      <c r="H74" s="201"/>
      <c r="I74" s="50"/>
      <c r="J74" s="377"/>
      <c r="K74" s="50"/>
    </row>
    <row r="75" spans="1:11" x14ac:dyDescent="0.2">
      <c r="A75" s="50"/>
      <c r="B75" s="50"/>
      <c r="C75" s="242"/>
      <c r="D75" s="314"/>
      <c r="E75" s="50"/>
      <c r="F75" s="50"/>
      <c r="G75" s="50"/>
      <c r="H75" s="378"/>
      <c r="I75" s="50"/>
      <c r="J75" s="377"/>
      <c r="K75" s="50"/>
    </row>
    <row r="76" spans="1:11" x14ac:dyDescent="0.2">
      <c r="A76" s="96"/>
      <c r="B76" s="50"/>
      <c r="C76" s="50"/>
      <c r="D76" s="240"/>
      <c r="E76" s="50"/>
      <c r="F76" s="50"/>
      <c r="G76" s="50"/>
      <c r="H76" s="378"/>
      <c r="I76" s="50"/>
      <c r="J76" s="377"/>
      <c r="K76" s="50"/>
    </row>
    <row r="77" spans="1:11" x14ac:dyDescent="0.2">
      <c r="A77" s="50"/>
      <c r="B77" s="50"/>
      <c r="C77" s="242"/>
      <c r="D77" s="315"/>
      <c r="E77" s="50"/>
      <c r="F77" s="50"/>
      <c r="G77" s="50"/>
      <c r="H77" s="201"/>
      <c r="I77" s="50"/>
      <c r="J77" s="348"/>
      <c r="K77" s="50"/>
    </row>
    <row r="78" spans="1:11" x14ac:dyDescent="0.2">
      <c r="A78" s="50"/>
      <c r="B78" s="50"/>
      <c r="C78" s="242"/>
      <c r="D78" s="379"/>
      <c r="E78" s="50"/>
      <c r="F78" s="50"/>
      <c r="G78" s="50"/>
      <c r="H78" s="201"/>
      <c r="I78" s="50"/>
      <c r="J78" s="377"/>
      <c r="K78" s="50"/>
    </row>
    <row r="79" spans="1:11" x14ac:dyDescent="0.2">
      <c r="A79" s="50"/>
      <c r="B79" s="50"/>
      <c r="C79" s="242"/>
      <c r="D79" s="380"/>
      <c r="E79" s="67"/>
      <c r="F79" s="50"/>
      <c r="G79" s="50"/>
      <c r="H79" s="201"/>
      <c r="I79" s="50"/>
      <c r="J79" s="192"/>
      <c r="K79" s="50"/>
    </row>
    <row r="80" spans="1:11" x14ac:dyDescent="0.2">
      <c r="A80" s="50"/>
      <c r="B80" s="50"/>
      <c r="C80" s="242"/>
      <c r="D80" s="379"/>
      <c r="E80" s="50"/>
      <c r="F80" s="50"/>
      <c r="G80" s="50"/>
      <c r="H80" s="381"/>
      <c r="I80" s="50"/>
      <c r="J80" s="348"/>
      <c r="K80" s="50"/>
    </row>
    <row r="81" spans="1:11" x14ac:dyDescent="0.2">
      <c r="A81" s="50"/>
      <c r="B81" s="50"/>
      <c r="C81" s="250"/>
      <c r="D81" s="382"/>
      <c r="E81" s="50"/>
      <c r="F81" s="50"/>
      <c r="G81" s="50"/>
      <c r="H81" s="242"/>
      <c r="I81" s="50"/>
      <c r="J81" s="377"/>
      <c r="K81" s="50"/>
    </row>
    <row r="82" spans="1:11" x14ac:dyDescent="0.2">
      <c r="A82" s="50"/>
      <c r="B82" s="50"/>
      <c r="C82" s="50"/>
      <c r="D82" s="383"/>
      <c r="E82" s="50"/>
      <c r="F82" s="50"/>
      <c r="G82" s="50"/>
      <c r="H82" s="242"/>
      <c r="I82" s="50"/>
      <c r="J82" s="384"/>
      <c r="K82" s="50"/>
    </row>
    <row r="83" spans="1:11" ht="15" x14ac:dyDescent="0.2">
      <c r="A83" s="50"/>
      <c r="B83" s="50"/>
      <c r="C83" s="201"/>
      <c r="D83" s="385"/>
      <c r="E83" s="50"/>
      <c r="F83" s="50"/>
      <c r="G83" s="50"/>
      <c r="H83" s="50"/>
      <c r="I83" s="386"/>
      <c r="J83" s="50"/>
      <c r="K83" s="243"/>
    </row>
    <row r="84" spans="1:11" x14ac:dyDescent="0.2">
      <c r="A84" s="50"/>
      <c r="B84" s="50"/>
      <c r="C84" s="50"/>
      <c r="D84" s="50"/>
      <c r="E84" s="50"/>
      <c r="F84" s="50"/>
      <c r="G84" s="50"/>
      <c r="H84" s="50"/>
      <c r="I84" s="242"/>
      <c r="J84" s="50"/>
      <c r="K84" s="50"/>
    </row>
    <row r="85" spans="1:1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 ht="18" x14ac:dyDescent="0.25">
      <c r="A86" s="238"/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x14ac:dyDescent="0.2">
      <c r="A88" s="50"/>
      <c r="B88" s="50"/>
      <c r="C88" s="173"/>
      <c r="D88" s="174"/>
      <c r="E88" s="240"/>
      <c r="F88" s="50"/>
      <c r="G88" s="50"/>
      <c r="H88" s="50"/>
      <c r="I88" s="173"/>
      <c r="J88" s="174"/>
      <c r="K88" s="50"/>
    </row>
    <row r="89" spans="1:11" x14ac:dyDescent="0.2">
      <c r="A89" s="50"/>
      <c r="B89" s="50"/>
      <c r="C89" s="173"/>
      <c r="D89" s="174"/>
      <c r="E89" s="240"/>
      <c r="F89" s="50"/>
      <c r="G89" s="50"/>
      <c r="H89" s="50"/>
      <c r="I89" s="173"/>
      <c r="J89" s="174"/>
      <c r="K89" s="50"/>
    </row>
    <row r="90" spans="1:11" x14ac:dyDescent="0.2">
      <c r="A90" s="50"/>
      <c r="B90" s="50"/>
      <c r="C90" s="173"/>
      <c r="D90" s="174"/>
      <c r="E90" s="50"/>
      <c r="F90" s="50"/>
      <c r="G90" s="50"/>
      <c r="H90" s="50"/>
      <c r="I90" s="173"/>
      <c r="J90" s="174"/>
      <c r="K90" s="50"/>
    </row>
    <row r="91" spans="1:11" x14ac:dyDescent="0.2">
      <c r="A91" s="50"/>
      <c r="B91" s="50"/>
      <c r="C91" s="173"/>
      <c r="D91" s="174"/>
      <c r="E91" s="50"/>
      <c r="F91" s="50"/>
      <c r="G91" s="50"/>
      <c r="H91" s="50"/>
      <c r="I91" s="173"/>
      <c r="J91" s="174"/>
      <c r="K91" s="240"/>
    </row>
    <row r="92" spans="1:11" x14ac:dyDescent="0.2">
      <c r="A92" s="50"/>
      <c r="B92" s="50"/>
      <c r="C92" s="173"/>
      <c r="D92" s="174"/>
      <c r="E92" s="362"/>
      <c r="F92" s="50"/>
      <c r="G92" s="50"/>
      <c r="H92" s="50"/>
      <c r="I92" s="173"/>
      <c r="J92" s="174"/>
      <c r="K92" s="50"/>
    </row>
    <row r="93" spans="1:11" x14ac:dyDescent="0.2">
      <c r="A93" s="50"/>
      <c r="B93" s="50"/>
      <c r="C93" s="173"/>
      <c r="D93" s="174"/>
      <c r="E93" s="50"/>
      <c r="F93" s="50"/>
      <c r="G93" s="50"/>
      <c r="H93" s="50"/>
      <c r="I93" s="173"/>
      <c r="J93" s="174"/>
      <c r="K93" s="50"/>
    </row>
    <row r="94" spans="1:11" x14ac:dyDescent="0.2">
      <c r="A94" s="50"/>
      <c r="B94" s="50"/>
      <c r="C94" s="173"/>
      <c r="D94" s="174"/>
      <c r="E94" s="50"/>
      <c r="F94" s="50"/>
      <c r="G94" s="50"/>
      <c r="H94" s="50"/>
      <c r="I94" s="173"/>
      <c r="J94" s="174"/>
      <c r="K94" s="50"/>
    </row>
    <row r="95" spans="1:11" x14ac:dyDescent="0.2">
      <c r="A95" s="50"/>
      <c r="B95" s="50"/>
      <c r="C95" s="173"/>
      <c r="D95" s="174"/>
      <c r="E95" s="50"/>
      <c r="F95" s="50"/>
      <c r="G95" s="50"/>
      <c r="H95" s="50"/>
      <c r="I95" s="173"/>
      <c r="J95" s="174"/>
      <c r="K95" s="50"/>
    </row>
    <row r="96" spans="1:11" x14ac:dyDescent="0.2">
      <c r="A96" s="50"/>
      <c r="B96" s="50"/>
      <c r="C96" s="173"/>
      <c r="D96" s="174"/>
      <c r="E96" s="50"/>
      <c r="F96" s="50"/>
      <c r="G96" s="50"/>
      <c r="H96" s="50"/>
      <c r="I96" s="173"/>
      <c r="J96" s="174"/>
      <c r="K96" s="50"/>
    </row>
    <row r="97" spans="1:11" x14ac:dyDescent="0.2">
      <c r="A97" s="50"/>
      <c r="B97" s="50"/>
      <c r="C97" s="173"/>
      <c r="D97" s="174"/>
      <c r="E97" s="50"/>
      <c r="F97" s="50"/>
      <c r="G97" s="50"/>
      <c r="H97" s="50"/>
      <c r="I97" s="201"/>
      <c r="J97" s="174"/>
      <c r="K97" s="50"/>
    </row>
    <row r="98" spans="1:11" x14ac:dyDescent="0.2">
      <c r="A98" s="50"/>
      <c r="B98" s="50"/>
      <c r="C98" s="173"/>
      <c r="D98" s="174"/>
      <c r="E98" s="50"/>
      <c r="F98" s="50"/>
      <c r="G98" s="50"/>
      <c r="H98" s="50"/>
      <c r="I98" s="50"/>
      <c r="J98" s="50"/>
      <c r="K98" s="50"/>
    </row>
    <row r="99" spans="1:11" x14ac:dyDescent="0.2">
      <c r="A99" s="50"/>
      <c r="B99" s="50"/>
      <c r="C99" s="201"/>
      <c r="D99" s="174"/>
      <c r="E99" s="50"/>
      <c r="F99" s="50"/>
      <c r="G99" s="50"/>
      <c r="H99" s="50"/>
      <c r="I99" s="50"/>
      <c r="J99" s="201"/>
      <c r="K99" s="243"/>
    </row>
    <row r="100" spans="1:1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 ht="18" x14ac:dyDescent="0.25">
      <c r="A102" s="238"/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x14ac:dyDescent="0.2">
      <c r="A104" s="50"/>
      <c r="B104" s="50"/>
      <c r="C104" s="173"/>
      <c r="D104" s="174"/>
      <c r="E104" s="50"/>
      <c r="F104" s="246"/>
      <c r="G104" s="50"/>
      <c r="H104" s="50"/>
      <c r="I104" s="50"/>
      <c r="J104" s="248"/>
      <c r="K104" s="50"/>
    </row>
    <row r="105" spans="1:11" x14ac:dyDescent="0.2">
      <c r="A105" s="50"/>
      <c r="B105" s="50"/>
      <c r="C105" s="173"/>
      <c r="D105" s="247"/>
      <c r="E105" s="50"/>
      <c r="F105" s="50"/>
      <c r="G105" s="50"/>
      <c r="H105" s="50"/>
      <c r="I105" s="50"/>
      <c r="J105" s="248"/>
      <c r="K105" s="50"/>
    </row>
    <row r="106" spans="1:11" ht="15.75" x14ac:dyDescent="0.25">
      <c r="A106" s="50"/>
      <c r="B106" s="50"/>
      <c r="C106" s="173"/>
      <c r="D106" s="174"/>
      <c r="E106" s="50"/>
      <c r="F106" s="246"/>
      <c r="G106" s="50"/>
      <c r="H106" s="50"/>
      <c r="I106" s="50"/>
      <c r="J106" s="387"/>
      <c r="K106" s="50"/>
    </row>
    <row r="107" spans="1:11" x14ac:dyDescent="0.2">
      <c r="A107" s="50"/>
      <c r="B107" s="50"/>
      <c r="C107" s="173"/>
      <c r="D107" s="174"/>
      <c r="E107" s="50"/>
      <c r="F107" s="50"/>
      <c r="G107" s="50"/>
      <c r="H107" s="50"/>
      <c r="I107" s="50"/>
      <c r="J107" s="50"/>
      <c r="K107" s="50"/>
    </row>
    <row r="108" spans="1:11" x14ac:dyDescent="0.2">
      <c r="A108" s="50"/>
      <c r="B108" s="50"/>
      <c r="C108" s="173"/>
      <c r="D108" s="174"/>
      <c r="E108" s="50"/>
      <c r="F108" s="50"/>
      <c r="G108" s="50"/>
      <c r="H108" s="50"/>
      <c r="I108" s="50"/>
      <c r="J108" s="248"/>
      <c r="K108" s="50"/>
    </row>
    <row r="109" spans="1:11" x14ac:dyDescent="0.2">
      <c r="A109" s="50"/>
      <c r="B109" s="50"/>
      <c r="C109" s="388"/>
      <c r="D109" s="212"/>
      <c r="E109" s="50"/>
      <c r="F109" s="246"/>
      <c r="G109" s="50"/>
      <c r="H109" s="50"/>
      <c r="I109" s="50"/>
      <c r="J109" s="248"/>
      <c r="K109" s="50"/>
    </row>
    <row r="110" spans="1:11" ht="15.75" x14ac:dyDescent="0.25">
      <c r="A110" s="50"/>
      <c r="B110" s="50"/>
      <c r="C110" s="215"/>
      <c r="D110" s="212"/>
      <c r="E110" s="389"/>
      <c r="F110" s="246"/>
      <c r="G110" s="50"/>
      <c r="H110" s="50"/>
      <c r="I110" s="50"/>
      <c r="J110" s="387"/>
      <c r="K110" s="50"/>
    </row>
    <row r="111" spans="1:11" ht="15.75" x14ac:dyDescent="0.25">
      <c r="A111" s="50"/>
      <c r="B111" s="50"/>
      <c r="C111" s="250"/>
      <c r="D111" s="251"/>
      <c r="E111" s="389"/>
      <c r="F111" s="50"/>
      <c r="G111" s="50"/>
      <c r="H111" s="50"/>
      <c r="I111" s="50"/>
      <c r="J111" s="50"/>
      <c r="K111" s="50"/>
    </row>
    <row r="112" spans="1:11" ht="15.75" x14ac:dyDescent="0.25">
      <c r="A112" s="50"/>
      <c r="B112" s="50"/>
      <c r="C112" s="250"/>
      <c r="D112" s="251"/>
      <c r="E112" s="50"/>
      <c r="F112" s="50"/>
      <c r="G112" s="50"/>
      <c r="H112" s="50"/>
      <c r="I112" s="50"/>
      <c r="J112" s="252"/>
      <c r="K112" s="253"/>
    </row>
    <row r="113" spans="1:1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ht="15" x14ac:dyDescent="0.2">
      <c r="A115" s="50"/>
      <c r="B115" s="254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x14ac:dyDescent="0.2">
      <c r="A116" s="50"/>
      <c r="B116" s="50"/>
      <c r="C116" s="50"/>
      <c r="D116" s="50"/>
      <c r="E116" s="242"/>
      <c r="F116" s="50"/>
      <c r="G116" s="236"/>
      <c r="H116" s="255"/>
      <c r="I116" s="50"/>
      <c r="J116" s="50"/>
      <c r="K116" s="50"/>
    </row>
    <row r="117" spans="1:11" x14ac:dyDescent="0.2">
      <c r="A117" s="50"/>
      <c r="B117" s="50"/>
      <c r="C117" s="50"/>
      <c r="D117" s="50"/>
      <c r="E117" s="242"/>
      <c r="F117" s="50"/>
      <c r="G117" s="236"/>
      <c r="H117" s="50"/>
      <c r="I117" s="50"/>
      <c r="J117" s="50"/>
      <c r="K117" s="50"/>
    </row>
    <row r="118" spans="1:11" ht="15.75" x14ac:dyDescent="0.25">
      <c r="A118" s="50"/>
      <c r="B118" s="50"/>
      <c r="C118" s="50"/>
      <c r="D118" s="50"/>
      <c r="E118" s="50"/>
      <c r="F118" s="50"/>
      <c r="G118" s="50"/>
      <c r="H118" s="50"/>
      <c r="I118" s="252"/>
      <c r="J118" s="50"/>
      <c r="K118" s="256"/>
    </row>
    <row r="119" spans="1:11" x14ac:dyDescent="0.2">
      <c r="A119" s="50"/>
      <c r="B119" s="390"/>
      <c r="C119" s="391"/>
      <c r="D119" s="391"/>
      <c r="E119" s="391"/>
      <c r="F119" s="391"/>
      <c r="G119" s="391"/>
      <c r="H119" s="392"/>
      <c r="I119" s="391"/>
      <c r="J119" s="391"/>
      <c r="K119" s="50"/>
    </row>
    <row r="120" spans="1:1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1:1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1:1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1:1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1:1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1:1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1:1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1:1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1:1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1:1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1:1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1:1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1:1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1:1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1:1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1:1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1:1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1:1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1:1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1:1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1:1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1:1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1:1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1:1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1:1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1:1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1:1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1:1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1:1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1:1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1:1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1:1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1:1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1:1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1:1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1:1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1:1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1:1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1:1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1:1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1:1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1:1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1:1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1:1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1:1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1:1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1:1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1:1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1:1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1:1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</row>
  </sheetData>
  <sheetProtection password="E72E" sheet="1" objects="1" scenarios="1"/>
  <phoneticPr fontId="2" type="noConversion"/>
  <dataValidations count="7">
    <dataValidation type="list" allowBlank="1" showInputMessage="1" showErrorMessage="1" sqref="D16">
      <formula1>"80,85,88,90,95,100,105,110,115,120,125,130"</formula1>
    </dataValidation>
    <dataValidation type="list" allowBlank="1" showInputMessage="1" showErrorMessage="1" sqref="D11">
      <formula1>".0032,.0052,.0078,.0096"</formula1>
    </dataValidation>
    <dataValidation type="list" allowBlank="1" showInputMessage="1" showErrorMessage="1" sqref="D13">
      <formula1>"30,20,15,10"</formula1>
    </dataValidation>
    <dataValidation type="list" allowBlank="1" showInputMessage="1" showErrorMessage="1" sqref="D14">
      <formula1>"0,.03,.05,.10,.15,.20,.30,.40,.50,1"</formula1>
    </dataValidation>
    <dataValidation type="list" allowBlank="1" showInputMessage="1" showErrorMessage="1" sqref="D17">
      <formula1>"$795,$995"</formula1>
    </dataValidation>
    <dataValidation type="list" allowBlank="1" showInputMessage="1" showErrorMessage="1" sqref="G52 G116">
      <formula1>"1000,2000,3000,4000,5000,6000,8000,9000"</formula1>
    </dataValidation>
    <dataValidation type="list" allowBlank="1" showInputMessage="1" showErrorMessage="1" sqref="G53 G117">
      <formula1>"0,1000,2000,3000,5000"</formula1>
    </dataValidation>
  </dataValidations>
  <pageMargins left="0" right="0" top="0" bottom="0" header="0.5" footer="0.5"/>
  <pageSetup scale="96" orientation="portrait" horizontalDpi="4294967293" r:id="rId1"/>
  <headerFooter alignWithMargins="0"/>
  <colBreaks count="1" manualBreakCount="1">
    <brk id="1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18"/>
  <sheetViews>
    <sheetView view="pageLayout" zoomScaleNormal="100" workbookViewId="0">
      <selection activeCell="B84" sqref="B84"/>
    </sheetView>
  </sheetViews>
  <sheetFormatPr defaultRowHeight="12.75" x14ac:dyDescent="0.2"/>
  <cols>
    <col min="1" max="1" width="8.5703125" customWidth="1"/>
    <col min="3" max="3" width="9.28515625" customWidth="1"/>
    <col min="4" max="4" width="10.28515625" customWidth="1"/>
    <col min="5" max="5" width="5.28515625" customWidth="1"/>
    <col min="6" max="6" width="6.140625" customWidth="1"/>
    <col min="7" max="7" width="11" bestFit="1" customWidth="1"/>
    <col min="9" max="9" width="9.7109375" customWidth="1"/>
    <col min="10" max="10" width="8.28515625" customWidth="1"/>
    <col min="11" max="11" width="11.140625" customWidth="1"/>
    <col min="12" max="12" width="6.140625" customWidth="1"/>
  </cols>
  <sheetData>
    <row r="1" spans="1:11" ht="15.75" x14ac:dyDescent="0.25">
      <c r="E1" s="257" t="s">
        <v>75</v>
      </c>
      <c r="G1" s="258">
        <f>'Conv #2'!G1</f>
        <v>0</v>
      </c>
      <c r="H1" s="259" t="s">
        <v>47</v>
      </c>
      <c r="I1" s="266">
        <f>'Worksheet #1'!J3</f>
        <v>0</v>
      </c>
    </row>
    <row r="2" spans="1:11" ht="3.75" customHeight="1" x14ac:dyDescent="0.2"/>
    <row r="3" spans="1:11" hidden="1" x14ac:dyDescent="0.2">
      <c r="A3" s="15"/>
      <c r="B3" s="15"/>
      <c r="C3" s="35"/>
      <c r="D3" s="15"/>
      <c r="E3" s="15"/>
      <c r="F3" s="15"/>
      <c r="G3" s="15"/>
      <c r="H3" s="15"/>
      <c r="I3" s="15"/>
      <c r="J3" s="15"/>
    </row>
    <row r="4" spans="1:11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hidden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idden="1" x14ac:dyDescent="0.2">
      <c r="D6" s="50"/>
      <c r="K6" s="15"/>
    </row>
    <row r="7" spans="1:11" ht="18" x14ac:dyDescent="0.25">
      <c r="A7" s="60" t="s">
        <v>232</v>
      </c>
    </row>
    <row r="8" spans="1:11" ht="24" customHeight="1" thickBot="1" x14ac:dyDescent="0.3">
      <c r="F8" s="28" t="s">
        <v>34</v>
      </c>
    </row>
    <row r="9" spans="1:11" ht="13.5" thickBot="1" x14ac:dyDescent="0.25">
      <c r="B9" s="45" t="s">
        <v>74</v>
      </c>
      <c r="C9" s="46">
        <f ca="1">NOW()</f>
        <v>42808.597982060186</v>
      </c>
      <c r="F9" s="31"/>
      <c r="G9" s="11"/>
      <c r="H9" s="11"/>
      <c r="I9" s="11"/>
      <c r="J9" s="11"/>
      <c r="K9" s="12"/>
    </row>
    <row r="10" spans="1:11" ht="13.5" thickBot="1" x14ac:dyDescent="0.25">
      <c r="C10" s="27" t="s">
        <v>31</v>
      </c>
      <c r="D10" s="320"/>
      <c r="F10" s="13"/>
      <c r="G10" s="15"/>
      <c r="H10" s="32" t="s">
        <v>35</v>
      </c>
      <c r="I10" s="15"/>
      <c r="J10" s="56">
        <f>PMT(D10/12,D14*12,D22)*-1</f>
        <v>0</v>
      </c>
      <c r="K10" s="16"/>
    </row>
    <row r="11" spans="1:11" x14ac:dyDescent="0.2">
      <c r="C11" s="260" t="s">
        <v>233</v>
      </c>
      <c r="D11" s="269"/>
      <c r="F11" s="13"/>
      <c r="G11" s="15"/>
      <c r="H11" s="32" t="s">
        <v>36</v>
      </c>
      <c r="I11" s="15"/>
      <c r="J11" s="56"/>
      <c r="K11" s="16"/>
    </row>
    <row r="12" spans="1:11" x14ac:dyDescent="0.2">
      <c r="C12" s="27"/>
      <c r="D12" s="270"/>
      <c r="F12" s="13"/>
      <c r="G12" s="15"/>
      <c r="H12" s="261" t="s">
        <v>37</v>
      </c>
      <c r="I12" s="15"/>
      <c r="J12" s="56">
        <v>28</v>
      </c>
      <c r="K12" s="16"/>
    </row>
    <row r="13" spans="1:11" x14ac:dyDescent="0.2">
      <c r="A13" s="175"/>
      <c r="D13" s="271"/>
      <c r="F13" s="13"/>
      <c r="G13" s="15"/>
      <c r="H13" s="261" t="s">
        <v>38</v>
      </c>
      <c r="I13" s="15"/>
      <c r="J13" s="56">
        <f>D17*0.98*0.026/12</f>
        <v>0</v>
      </c>
      <c r="K13" s="16"/>
    </row>
    <row r="14" spans="1:11" x14ac:dyDescent="0.2">
      <c r="C14" s="27" t="s">
        <v>45</v>
      </c>
      <c r="D14" s="299">
        <v>30</v>
      </c>
      <c r="F14" s="13"/>
      <c r="G14" s="15"/>
      <c r="H14" s="32" t="s">
        <v>39</v>
      </c>
      <c r="I14" s="15"/>
      <c r="J14" s="262" t="s">
        <v>253</v>
      </c>
      <c r="K14" s="16"/>
    </row>
    <row r="15" spans="1:11" x14ac:dyDescent="0.2">
      <c r="C15" s="260" t="s">
        <v>234</v>
      </c>
      <c r="D15" s="334">
        <f>D17*0.03</f>
        <v>0</v>
      </c>
      <c r="F15" s="13"/>
      <c r="G15" s="15"/>
      <c r="H15" s="32" t="s">
        <v>40</v>
      </c>
      <c r="I15" s="15"/>
      <c r="J15" s="56">
        <f>'Conv #2'!J14</f>
        <v>0</v>
      </c>
      <c r="K15" s="16"/>
    </row>
    <row r="16" spans="1:11" x14ac:dyDescent="0.2">
      <c r="B16" s="50"/>
      <c r="C16" s="242"/>
      <c r="D16" s="272"/>
      <c r="F16" s="13"/>
      <c r="G16" s="15"/>
      <c r="H16" s="32" t="s">
        <v>128</v>
      </c>
      <c r="I16" s="15"/>
      <c r="J16" s="268">
        <f>'Conv #2'!D16</f>
        <v>0</v>
      </c>
      <c r="K16" s="16"/>
    </row>
    <row r="17" spans="1:11" x14ac:dyDescent="0.2">
      <c r="C17" s="27" t="s">
        <v>23</v>
      </c>
      <c r="D17" s="325">
        <f>'Worksheet #1'!J56</f>
        <v>0</v>
      </c>
      <c r="F17" s="13"/>
      <c r="G17" s="15"/>
      <c r="H17" s="35" t="s">
        <v>41</v>
      </c>
      <c r="I17" s="15"/>
      <c r="J17" s="61">
        <f>J10+J12+J15</f>
        <v>28</v>
      </c>
      <c r="K17" s="16"/>
    </row>
    <row r="18" spans="1:11" x14ac:dyDescent="0.2">
      <c r="D18" s="335"/>
      <c r="F18" s="13"/>
      <c r="G18" s="15"/>
      <c r="H18" s="34" t="s">
        <v>42</v>
      </c>
      <c r="I18" s="15"/>
      <c r="J18" s="56"/>
      <c r="K18" s="16"/>
    </row>
    <row r="19" spans="1:11" ht="5.25" customHeight="1" x14ac:dyDescent="0.2">
      <c r="D19" s="216"/>
      <c r="F19" s="13"/>
      <c r="G19" s="15"/>
      <c r="H19" s="34"/>
      <c r="I19" s="15"/>
      <c r="J19" s="57"/>
      <c r="K19" s="16"/>
    </row>
    <row r="20" spans="1:11" ht="15" x14ac:dyDescent="0.2">
      <c r="C20" s="27" t="s">
        <v>29</v>
      </c>
      <c r="D20" s="336">
        <f>D17-D15</f>
        <v>0</v>
      </c>
      <c r="F20" s="13"/>
      <c r="G20" s="15"/>
      <c r="H20" s="15"/>
      <c r="I20" s="36" t="s">
        <v>115</v>
      </c>
      <c r="J20" s="15"/>
      <c r="K20" s="171">
        <f>J10+J13+J15+J16</f>
        <v>0</v>
      </c>
    </row>
    <row r="21" spans="1:11" ht="13.5" thickBot="1" x14ac:dyDescent="0.25">
      <c r="C21" s="250" t="s">
        <v>284</v>
      </c>
      <c r="D21" s="337"/>
      <c r="F21" s="19"/>
      <c r="G21" s="20"/>
      <c r="H21" s="20"/>
      <c r="I21" s="37" t="s">
        <v>43</v>
      </c>
      <c r="J21" s="20"/>
      <c r="K21" s="38"/>
    </row>
    <row r="22" spans="1:11" x14ac:dyDescent="0.2">
      <c r="C22" s="27" t="s">
        <v>30</v>
      </c>
      <c r="D22" s="338">
        <f>D20</f>
        <v>0</v>
      </c>
    </row>
    <row r="23" spans="1:11" ht="23.25" customHeight="1" thickBot="1" x14ac:dyDescent="0.3">
      <c r="A23" s="59" t="s">
        <v>53</v>
      </c>
      <c r="D23" s="291"/>
      <c r="E23" s="15"/>
      <c r="F23" s="15"/>
      <c r="G23" s="15"/>
      <c r="H23" s="15"/>
      <c r="I23" s="15"/>
      <c r="J23" s="15"/>
      <c r="K23" s="15"/>
    </row>
    <row r="24" spans="1:11" ht="7.5" customHeight="1" x14ac:dyDescent="0.2">
      <c r="A24" s="31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x14ac:dyDescent="0.2">
      <c r="A25" s="13"/>
      <c r="B25" s="15"/>
      <c r="C25" s="47" t="s">
        <v>54</v>
      </c>
      <c r="D25" s="339">
        <v>0</v>
      </c>
      <c r="E25" s="240"/>
      <c r="F25" s="15"/>
      <c r="G25" s="15"/>
      <c r="H25" s="15"/>
      <c r="I25" s="47" t="s">
        <v>235</v>
      </c>
      <c r="J25" s="54">
        <f>J15*12</f>
        <v>0</v>
      </c>
      <c r="K25" s="16"/>
    </row>
    <row r="26" spans="1:11" x14ac:dyDescent="0.2">
      <c r="A26" s="13"/>
      <c r="B26" s="15"/>
      <c r="C26" s="47" t="s">
        <v>55</v>
      </c>
      <c r="D26" s="339">
        <v>0</v>
      </c>
      <c r="F26" s="15"/>
      <c r="G26" s="15"/>
      <c r="H26" s="15"/>
      <c r="I26" s="47" t="s">
        <v>236</v>
      </c>
      <c r="J26" s="54">
        <f>J15*2</f>
        <v>0</v>
      </c>
      <c r="K26" s="16"/>
    </row>
    <row r="27" spans="1:11" x14ac:dyDescent="0.2">
      <c r="A27" s="13"/>
      <c r="B27" s="15"/>
      <c r="C27" s="47" t="s">
        <v>56</v>
      </c>
      <c r="D27" s="339">
        <v>350</v>
      </c>
      <c r="E27" s="15"/>
      <c r="F27" s="15"/>
      <c r="G27" s="15"/>
      <c r="H27" s="15"/>
      <c r="I27" s="47" t="s">
        <v>156</v>
      </c>
      <c r="J27" s="54" t="s">
        <v>246</v>
      </c>
      <c r="K27" s="16"/>
    </row>
    <row r="28" spans="1:11" x14ac:dyDescent="0.2">
      <c r="A28" s="13"/>
      <c r="B28" s="15"/>
      <c r="C28" s="47" t="s">
        <v>57</v>
      </c>
      <c r="D28" s="339">
        <v>55</v>
      </c>
      <c r="E28" s="15"/>
      <c r="F28" s="15"/>
      <c r="G28" s="15"/>
      <c r="H28" s="15"/>
      <c r="I28" s="47" t="s">
        <v>62</v>
      </c>
      <c r="J28" s="54">
        <f>J12*9</f>
        <v>252</v>
      </c>
      <c r="K28" s="263"/>
    </row>
    <row r="29" spans="1:11" x14ac:dyDescent="0.2">
      <c r="A29" s="13"/>
      <c r="B29" s="15"/>
      <c r="C29" s="47" t="s">
        <v>254</v>
      </c>
      <c r="D29" s="339" t="s">
        <v>253</v>
      </c>
      <c r="E29" s="15"/>
      <c r="F29" s="15"/>
      <c r="G29" s="15"/>
      <c r="H29" s="15"/>
      <c r="I29" s="47" t="s">
        <v>63</v>
      </c>
      <c r="J29" s="54">
        <f>0.0027*D22/2</f>
        <v>0</v>
      </c>
      <c r="K29" s="16"/>
    </row>
    <row r="30" spans="1:11" x14ac:dyDescent="0.2">
      <c r="A30" s="13"/>
      <c r="B30" s="15"/>
      <c r="C30" s="47" t="s">
        <v>237</v>
      </c>
      <c r="D30" s="339">
        <v>475</v>
      </c>
      <c r="E30" s="15"/>
      <c r="F30" s="15"/>
      <c r="G30" s="15"/>
      <c r="H30" s="15"/>
      <c r="I30" s="47" t="s">
        <v>64</v>
      </c>
      <c r="J30" s="54">
        <v>100</v>
      </c>
      <c r="K30" s="16"/>
    </row>
    <row r="31" spans="1:11" x14ac:dyDescent="0.2">
      <c r="A31" s="13"/>
      <c r="B31" s="15"/>
      <c r="C31" s="173" t="s">
        <v>157</v>
      </c>
      <c r="D31" s="304">
        <v>81</v>
      </c>
      <c r="E31" s="15"/>
      <c r="F31" s="15"/>
      <c r="G31" s="15"/>
      <c r="H31" s="15"/>
      <c r="I31" s="47" t="s">
        <v>116</v>
      </c>
      <c r="J31" s="54">
        <v>81</v>
      </c>
      <c r="K31" s="16"/>
    </row>
    <row r="32" spans="1:11" x14ac:dyDescent="0.2">
      <c r="A32" s="13"/>
      <c r="B32" s="15"/>
      <c r="C32" s="173" t="s">
        <v>158</v>
      </c>
      <c r="D32" s="304">
        <v>18</v>
      </c>
      <c r="E32" s="15"/>
      <c r="F32" s="15"/>
      <c r="G32" s="15"/>
      <c r="H32" s="15"/>
      <c r="I32" s="47" t="s">
        <v>65</v>
      </c>
      <c r="J32" s="54">
        <v>100</v>
      </c>
      <c r="K32" s="16"/>
    </row>
    <row r="33" spans="1:11" x14ac:dyDescent="0.2">
      <c r="A33" s="13"/>
      <c r="B33" s="15"/>
      <c r="C33" s="47" t="s">
        <v>59</v>
      </c>
      <c r="D33" s="339">
        <v>175</v>
      </c>
      <c r="E33" s="15"/>
      <c r="F33" s="15"/>
      <c r="G33" s="15"/>
      <c r="H33" s="15"/>
      <c r="I33" s="47"/>
      <c r="J33" s="54"/>
      <c r="K33" s="16"/>
    </row>
    <row r="34" spans="1:11" x14ac:dyDescent="0.2">
      <c r="A34" s="13"/>
      <c r="B34" s="15"/>
      <c r="C34" s="47" t="s">
        <v>60</v>
      </c>
      <c r="D34" s="339">
        <f>D22*D10/360*15</f>
        <v>0</v>
      </c>
      <c r="E34" s="15"/>
      <c r="F34" s="15"/>
      <c r="G34" s="15"/>
      <c r="H34" s="15"/>
      <c r="I34" s="32" t="s">
        <v>66</v>
      </c>
      <c r="J34" s="54">
        <f>J25+J26+J28+J29+J30+J31+J32</f>
        <v>533</v>
      </c>
      <c r="K34" s="16"/>
    </row>
    <row r="35" spans="1:11" x14ac:dyDescent="0.2">
      <c r="A35" s="13"/>
      <c r="B35" s="15"/>
      <c r="C35" s="47"/>
      <c r="D35" s="339"/>
      <c r="E35" s="15"/>
      <c r="F35" s="15"/>
      <c r="G35" s="15"/>
      <c r="H35" s="15"/>
      <c r="I35" s="15"/>
      <c r="J35" s="15"/>
      <c r="K35" s="16"/>
    </row>
    <row r="36" spans="1:11" x14ac:dyDescent="0.2">
      <c r="A36" s="13"/>
      <c r="B36" s="15"/>
      <c r="C36" s="32" t="s">
        <v>61</v>
      </c>
      <c r="D36" s="339">
        <f>D25+D26+D27+D28+D30+D31+D32+D33+D34</f>
        <v>1154</v>
      </c>
      <c r="E36" s="15"/>
      <c r="F36" s="15"/>
      <c r="G36" s="15"/>
      <c r="H36" s="15"/>
      <c r="I36" s="15"/>
      <c r="J36" s="32" t="s">
        <v>67</v>
      </c>
      <c r="K36" s="55">
        <f>D36+J34</f>
        <v>1687</v>
      </c>
    </row>
    <row r="37" spans="1:11" ht="8.25" customHeight="1" thickBot="1" x14ac:dyDescent="0.25">
      <c r="A37" s="19"/>
      <c r="B37" s="20"/>
      <c r="C37" s="20"/>
      <c r="D37" s="340"/>
      <c r="E37" s="20"/>
      <c r="F37" s="20"/>
      <c r="G37" s="20"/>
      <c r="H37" s="20"/>
      <c r="I37" s="20"/>
      <c r="J37" s="20"/>
      <c r="K37" s="38"/>
    </row>
    <row r="38" spans="1:11" ht="2.25" customHeight="1" x14ac:dyDescent="0.2">
      <c r="D38" s="216"/>
    </row>
    <row r="39" spans="1:11" ht="16.5" thickBot="1" x14ac:dyDescent="0.3">
      <c r="A39" s="283" t="s">
        <v>180</v>
      </c>
      <c r="D39" s="216"/>
    </row>
    <row r="40" spans="1:11" ht="7.5" customHeight="1" x14ac:dyDescent="0.2">
      <c r="A40" s="31"/>
      <c r="B40" s="11"/>
      <c r="C40" s="11"/>
      <c r="D40" s="341"/>
      <c r="E40" s="11"/>
      <c r="F40" s="11"/>
      <c r="G40" s="11"/>
      <c r="H40" s="11"/>
      <c r="I40" s="11"/>
      <c r="J40" s="11"/>
      <c r="K40" s="12"/>
    </row>
    <row r="41" spans="1:11" x14ac:dyDescent="0.2">
      <c r="A41" s="13"/>
      <c r="B41" s="15"/>
      <c r="C41" s="47" t="s">
        <v>60</v>
      </c>
      <c r="D41" s="339">
        <f>D34</f>
        <v>0</v>
      </c>
      <c r="E41" s="15"/>
      <c r="F41" s="105"/>
      <c r="G41" s="15"/>
      <c r="H41" s="15"/>
      <c r="I41" s="277" t="s">
        <v>187</v>
      </c>
      <c r="J41" s="15"/>
      <c r="K41" s="16"/>
    </row>
    <row r="42" spans="1:11" x14ac:dyDescent="0.2">
      <c r="A42" s="13"/>
      <c r="B42" s="15"/>
      <c r="C42" s="282" t="s">
        <v>178</v>
      </c>
      <c r="D42" s="342">
        <f>J26</f>
        <v>0</v>
      </c>
      <c r="E42" s="15"/>
      <c r="F42" s="15"/>
      <c r="G42" s="15"/>
      <c r="H42" s="15"/>
      <c r="I42" s="277" t="s">
        <v>188</v>
      </c>
      <c r="J42" s="15"/>
      <c r="K42" s="16"/>
    </row>
    <row r="43" spans="1:11" ht="15.75" x14ac:dyDescent="0.25">
      <c r="A43" s="13"/>
      <c r="B43" s="15"/>
      <c r="C43" s="47" t="s">
        <v>156</v>
      </c>
      <c r="D43" s="339" t="s">
        <v>253</v>
      </c>
      <c r="E43" s="15"/>
      <c r="F43" s="105"/>
      <c r="G43" s="15"/>
      <c r="H43" s="15"/>
      <c r="I43" s="279">
        <f>J16*12</f>
        <v>0</v>
      </c>
      <c r="J43" s="15"/>
      <c r="K43" s="16"/>
    </row>
    <row r="44" spans="1:11" x14ac:dyDescent="0.2">
      <c r="A44" s="13"/>
      <c r="B44" s="15"/>
      <c r="C44" s="47" t="s">
        <v>62</v>
      </c>
      <c r="D44" s="339">
        <f>J28</f>
        <v>252</v>
      </c>
      <c r="E44" s="15"/>
      <c r="F44" s="15"/>
      <c r="G44" s="15"/>
      <c r="H44" s="15"/>
      <c r="I44" s="277" t="s">
        <v>184</v>
      </c>
      <c r="J44" s="15"/>
      <c r="K44" s="16"/>
    </row>
    <row r="45" spans="1:11" x14ac:dyDescent="0.2">
      <c r="A45" s="13"/>
      <c r="B45" s="15"/>
      <c r="C45" s="47" t="s">
        <v>65</v>
      </c>
      <c r="D45" s="339">
        <f>J32</f>
        <v>100</v>
      </c>
      <c r="E45" s="15"/>
      <c r="F45" s="15"/>
      <c r="G45" s="15"/>
      <c r="H45" s="15"/>
      <c r="I45" s="277" t="s">
        <v>185</v>
      </c>
      <c r="J45" s="15"/>
      <c r="K45" s="16"/>
    </row>
    <row r="46" spans="1:11" ht="15.75" x14ac:dyDescent="0.25">
      <c r="A46" s="13"/>
      <c r="B46" s="15"/>
      <c r="C46" s="173" t="s">
        <v>238</v>
      </c>
      <c r="D46" s="343">
        <f>D16*D22</f>
        <v>0</v>
      </c>
      <c r="E46" s="15"/>
      <c r="F46" s="105"/>
      <c r="G46" s="15"/>
      <c r="H46" s="15"/>
      <c r="I46" s="279">
        <f>'Conv #2'!D17</f>
        <v>0</v>
      </c>
      <c r="J46" s="15"/>
      <c r="K46" s="16"/>
    </row>
    <row r="47" spans="1:11" x14ac:dyDescent="0.2">
      <c r="A47" s="13"/>
      <c r="B47" s="15"/>
      <c r="C47" s="173"/>
      <c r="D47" s="344"/>
      <c r="E47" s="319"/>
      <c r="F47" s="105"/>
      <c r="G47" s="15"/>
      <c r="H47" s="15"/>
      <c r="I47" s="15"/>
      <c r="J47" s="15"/>
      <c r="K47" s="16"/>
    </row>
    <row r="48" spans="1:11" ht="15.75" x14ac:dyDescent="0.25">
      <c r="A48" s="13"/>
      <c r="B48" s="15"/>
      <c r="C48" s="49" t="s">
        <v>182</v>
      </c>
      <c r="D48" s="345">
        <f>D41+D42+D44+D45+D46</f>
        <v>352</v>
      </c>
      <c r="E48" s="319"/>
      <c r="F48" s="15"/>
      <c r="G48" s="15"/>
      <c r="H48" s="15"/>
      <c r="I48" s="15"/>
      <c r="J48" s="15"/>
      <c r="K48" s="16"/>
    </row>
    <row r="49" spans="1:11" ht="15.75" x14ac:dyDescent="0.25">
      <c r="A49" s="13"/>
      <c r="B49" s="15"/>
      <c r="C49" s="49" t="s">
        <v>68</v>
      </c>
      <c r="D49" s="345">
        <f>D15</f>
        <v>0</v>
      </c>
      <c r="E49" s="15"/>
      <c r="F49" s="15"/>
      <c r="G49" s="15"/>
      <c r="H49" s="15"/>
      <c r="I49" s="15"/>
      <c r="J49" s="15"/>
      <c r="K49" s="16"/>
    </row>
    <row r="50" spans="1:11" ht="16.5" thickBot="1" x14ac:dyDescent="0.3">
      <c r="A50" s="19"/>
      <c r="B50" s="20"/>
      <c r="C50" s="20"/>
      <c r="D50" s="340"/>
      <c r="E50" s="20"/>
      <c r="F50" s="20"/>
      <c r="G50" s="20"/>
      <c r="H50" s="20"/>
      <c r="I50" s="20"/>
      <c r="J50" s="280" t="s">
        <v>183</v>
      </c>
      <c r="K50" s="281">
        <f>D49+D48</f>
        <v>352</v>
      </c>
    </row>
    <row r="51" spans="1:11" ht="5.25" customHeight="1" x14ac:dyDescent="0.2"/>
    <row r="52" spans="1:11" ht="24.75" customHeight="1" thickBot="1" x14ac:dyDescent="0.25">
      <c r="B52" s="52" t="s">
        <v>71</v>
      </c>
    </row>
    <row r="53" spans="1:11" ht="13.5" thickBot="1" x14ac:dyDescent="0.25">
      <c r="E53" s="27" t="s">
        <v>69</v>
      </c>
      <c r="G53" s="190">
        <v>1000</v>
      </c>
      <c r="H53" s="249" t="s">
        <v>241</v>
      </c>
    </row>
    <row r="54" spans="1:11" ht="13.5" thickBot="1" x14ac:dyDescent="0.25">
      <c r="E54" s="27" t="s">
        <v>70</v>
      </c>
      <c r="G54" s="190">
        <v>1000</v>
      </c>
    </row>
    <row r="55" spans="1:11" ht="15.75" x14ac:dyDescent="0.25">
      <c r="I55" s="4" t="s">
        <v>72</v>
      </c>
      <c r="K55" s="43">
        <f>G54+G53</f>
        <v>2000</v>
      </c>
    </row>
    <row r="56" spans="1:11" x14ac:dyDescent="0.2">
      <c r="C56" s="264"/>
      <c r="D56" s="264"/>
      <c r="E56" s="264"/>
      <c r="F56" s="264"/>
      <c r="G56" s="264"/>
      <c r="H56" s="265"/>
      <c r="I56" s="264"/>
      <c r="J56" s="264"/>
    </row>
    <row r="61" spans="1:11" x14ac:dyDescent="0.2">
      <c r="F61" s="284" t="s">
        <v>242</v>
      </c>
    </row>
    <row r="63" spans="1:11" ht="15.75" x14ac:dyDescent="0.25">
      <c r="B63" s="287"/>
      <c r="C63" s="287"/>
      <c r="D63" s="287"/>
      <c r="E63" s="257" t="s">
        <v>75</v>
      </c>
      <c r="F63" s="287"/>
      <c r="G63" s="310">
        <f>'Worksheet #1'!J5</f>
        <v>0</v>
      </c>
      <c r="H63" s="259" t="s">
        <v>47</v>
      </c>
      <c r="I63" s="266">
        <f>'Worksheet #1'!J3</f>
        <v>0</v>
      </c>
      <c r="J63" s="287"/>
    </row>
    <row r="66" spans="1:11" x14ac:dyDescent="0.2">
      <c r="A66" s="15"/>
      <c r="B66" s="15"/>
      <c r="C66" s="35"/>
      <c r="D66" s="15"/>
      <c r="E66" s="15"/>
      <c r="F66" s="15"/>
      <c r="G66" s="15"/>
      <c r="H66" s="15"/>
      <c r="I66" s="15"/>
      <c r="J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8" x14ac:dyDescent="0.25">
      <c r="A69" s="60" t="s">
        <v>244</v>
      </c>
      <c r="D69" s="67"/>
      <c r="K69" s="15"/>
    </row>
    <row r="70" spans="1:11" x14ac:dyDescent="0.2">
      <c r="C70" s="216"/>
      <c r="D70" s="216"/>
      <c r="E70" s="216"/>
    </row>
    <row r="71" spans="1:11" ht="15.75" x14ac:dyDescent="0.25">
      <c r="B71" s="45" t="s">
        <v>74</v>
      </c>
      <c r="C71" s="288">
        <f ca="1">NOW()</f>
        <v>42808.597982060186</v>
      </c>
      <c r="D71" s="216"/>
      <c r="E71" s="216"/>
      <c r="F71" s="28" t="s">
        <v>34</v>
      </c>
    </row>
    <row r="72" spans="1:11" x14ac:dyDescent="0.2">
      <c r="B72" s="362"/>
      <c r="C72" s="301"/>
      <c r="D72" s="301"/>
      <c r="E72" s="216"/>
      <c r="F72" s="50"/>
      <c r="G72" s="50"/>
      <c r="H72" s="50"/>
      <c r="I72" s="50"/>
      <c r="J72" s="50"/>
      <c r="K72" s="50"/>
    </row>
    <row r="73" spans="1:11" x14ac:dyDescent="0.2">
      <c r="B73" s="50"/>
      <c r="C73" s="301"/>
      <c r="D73" s="301"/>
      <c r="E73" s="216"/>
      <c r="F73" s="362"/>
      <c r="G73" s="50"/>
      <c r="H73" s="50"/>
      <c r="I73" s="50"/>
      <c r="J73" s="50"/>
      <c r="K73" s="50"/>
    </row>
    <row r="74" spans="1:11" x14ac:dyDescent="0.2">
      <c r="B74" s="50"/>
      <c r="C74" s="366"/>
      <c r="D74" s="367"/>
      <c r="E74" s="216"/>
      <c r="F74" s="50"/>
      <c r="G74" s="50"/>
      <c r="H74" s="201"/>
      <c r="I74" s="50"/>
      <c r="J74" s="297"/>
      <c r="K74" s="50"/>
    </row>
    <row r="75" spans="1:11" ht="13.5" thickBot="1" x14ac:dyDescent="0.25">
      <c r="B75" s="50"/>
      <c r="C75" s="368"/>
      <c r="D75" s="346"/>
      <c r="E75" s="291"/>
      <c r="F75" s="50"/>
      <c r="G75" s="114"/>
      <c r="H75" s="201"/>
      <c r="I75" s="50"/>
      <c r="J75" s="363"/>
      <c r="K75" s="50"/>
    </row>
    <row r="76" spans="1:11" x14ac:dyDescent="0.2">
      <c r="B76" s="50"/>
      <c r="C76" s="366"/>
      <c r="D76" s="299"/>
      <c r="E76" s="216"/>
      <c r="F76" s="31"/>
      <c r="G76" s="11"/>
      <c r="H76" s="364"/>
      <c r="I76" s="11"/>
      <c r="J76" s="365"/>
      <c r="K76" s="12"/>
    </row>
    <row r="77" spans="1:11" x14ac:dyDescent="0.2">
      <c r="C77" s="216"/>
      <c r="D77" s="300"/>
      <c r="E77" s="296"/>
      <c r="F77" s="289" t="s">
        <v>285</v>
      </c>
      <c r="G77" s="15"/>
      <c r="H77" s="32"/>
      <c r="I77" s="15"/>
      <c r="J77" s="294"/>
      <c r="K77" s="16"/>
    </row>
    <row r="78" spans="1:11" x14ac:dyDescent="0.2">
      <c r="B78" s="227" t="s">
        <v>245</v>
      </c>
      <c r="C78" s="216"/>
      <c r="D78" s="216"/>
      <c r="E78" s="216"/>
      <c r="F78" s="13"/>
      <c r="G78" s="15"/>
      <c r="H78" s="32" t="s">
        <v>35</v>
      </c>
      <c r="I78" s="15"/>
      <c r="J78" s="56">
        <f>PMT(D80/12,D82*12,D81)*-1</f>
        <v>0</v>
      </c>
      <c r="K78" s="16"/>
    </row>
    <row r="79" spans="1:11" ht="13.5" thickBot="1" x14ac:dyDescent="0.25">
      <c r="C79" s="216"/>
      <c r="D79" s="216"/>
      <c r="E79" s="216"/>
      <c r="F79" s="13"/>
      <c r="G79" s="15"/>
      <c r="H79" s="32" t="s">
        <v>36</v>
      </c>
      <c r="I79" s="15"/>
      <c r="J79" s="294"/>
      <c r="K79" s="16"/>
    </row>
    <row r="80" spans="1:11" ht="13.5" thickBot="1" x14ac:dyDescent="0.25">
      <c r="C80" s="290" t="s">
        <v>31</v>
      </c>
      <c r="D80" s="394">
        <f>D10</f>
        <v>0</v>
      </c>
      <c r="E80" s="216"/>
      <c r="F80" s="13"/>
      <c r="G80" s="15"/>
      <c r="H80" s="261" t="s">
        <v>37</v>
      </c>
      <c r="I80" s="15"/>
      <c r="J80" s="297">
        <f>J12</f>
        <v>28</v>
      </c>
      <c r="K80" s="16"/>
    </row>
    <row r="81" spans="1:11" x14ac:dyDescent="0.2">
      <c r="C81" s="292" t="s">
        <v>29</v>
      </c>
      <c r="D81" s="293">
        <f>D17*0.995</f>
        <v>0</v>
      </c>
      <c r="E81" s="216"/>
      <c r="F81" s="13"/>
      <c r="G81" s="15"/>
      <c r="H81" s="261" t="s">
        <v>38</v>
      </c>
      <c r="I81" s="15"/>
      <c r="J81" s="294">
        <f>J13</f>
        <v>0</v>
      </c>
      <c r="K81" s="16"/>
    </row>
    <row r="82" spans="1:11" x14ac:dyDescent="0.2">
      <c r="C82" s="290" t="s">
        <v>45</v>
      </c>
      <c r="D82" s="295">
        <v>30</v>
      </c>
      <c r="E82" s="216"/>
      <c r="F82" s="13"/>
      <c r="G82" s="15"/>
      <c r="H82" s="32" t="s">
        <v>77</v>
      </c>
      <c r="I82" s="15"/>
      <c r="J82" s="298" t="s">
        <v>253</v>
      </c>
      <c r="K82" s="16"/>
    </row>
    <row r="83" spans="1:11" x14ac:dyDescent="0.2">
      <c r="E83" s="216"/>
      <c r="F83" s="13"/>
      <c r="G83" s="15"/>
      <c r="H83" s="32" t="s">
        <v>40</v>
      </c>
      <c r="I83" s="15"/>
      <c r="J83" s="294">
        <f>J15</f>
        <v>0</v>
      </c>
      <c r="K83" s="16"/>
    </row>
    <row r="84" spans="1:11" x14ac:dyDescent="0.2">
      <c r="E84" s="216"/>
      <c r="F84" s="13"/>
      <c r="G84" s="15"/>
      <c r="H84" s="32" t="s">
        <v>128</v>
      </c>
      <c r="I84" s="15"/>
      <c r="J84" s="268">
        <f>J16</f>
        <v>0</v>
      </c>
      <c r="K84" s="16"/>
    </row>
    <row r="85" spans="1:11" x14ac:dyDescent="0.2">
      <c r="E85" s="216"/>
      <c r="F85" s="13"/>
      <c r="G85" s="15"/>
      <c r="H85" s="35" t="s">
        <v>41</v>
      </c>
      <c r="I85" s="15"/>
      <c r="J85" s="294"/>
      <c r="K85" s="16"/>
    </row>
    <row r="86" spans="1:11" ht="18" x14ac:dyDescent="0.25">
      <c r="A86" s="238"/>
      <c r="E86" s="301"/>
      <c r="F86" s="239"/>
      <c r="G86" s="50"/>
      <c r="H86" s="34" t="s">
        <v>42</v>
      </c>
      <c r="I86" s="15"/>
      <c r="J86" s="302">
        <f>J74+J78+J80+J83</f>
        <v>28</v>
      </c>
      <c r="K86" s="16"/>
    </row>
    <row r="87" spans="1:11" x14ac:dyDescent="0.2">
      <c r="A87" s="50"/>
      <c r="E87" s="301"/>
      <c r="F87" s="239"/>
      <c r="G87" s="50"/>
      <c r="H87" s="50"/>
      <c r="I87" s="15"/>
      <c r="J87" s="15"/>
      <c r="K87" s="16"/>
    </row>
    <row r="88" spans="1:11" ht="15" x14ac:dyDescent="0.2">
      <c r="A88" s="50"/>
      <c r="E88" s="303"/>
      <c r="F88" s="239"/>
      <c r="G88" s="50"/>
      <c r="H88" s="50"/>
      <c r="I88" s="36" t="s">
        <v>115</v>
      </c>
      <c r="J88" s="15"/>
      <c r="K88" s="171">
        <f>J74+J78+J81+J83+J84</f>
        <v>0</v>
      </c>
    </row>
    <row r="89" spans="1:11" ht="13.5" thickBot="1" x14ac:dyDescent="0.25">
      <c r="A89" s="50"/>
      <c r="E89" s="303"/>
      <c r="F89" s="241"/>
      <c r="G89" s="177"/>
      <c r="H89" s="177"/>
      <c r="I89" s="305" t="s">
        <v>247</v>
      </c>
      <c r="J89" s="20"/>
      <c r="K89" s="38"/>
    </row>
    <row r="90" spans="1:11" x14ac:dyDescent="0.2">
      <c r="A90" s="50"/>
      <c r="E90" s="301"/>
      <c r="F90" s="50"/>
      <c r="G90" s="50"/>
      <c r="H90" s="50"/>
      <c r="I90" s="173"/>
      <c r="J90" s="174"/>
      <c r="K90" s="50"/>
    </row>
    <row r="91" spans="1:11" x14ac:dyDescent="0.2">
      <c r="A91" s="50"/>
      <c r="B91" s="50"/>
      <c r="C91" s="215"/>
      <c r="D91" s="304"/>
      <c r="E91" s="301"/>
      <c r="F91" s="50"/>
      <c r="G91" s="50"/>
      <c r="H91" s="50"/>
      <c r="I91" s="173"/>
      <c r="J91" s="174"/>
      <c r="K91" s="240"/>
    </row>
    <row r="92" spans="1:11" x14ac:dyDescent="0.2">
      <c r="A92" s="50"/>
      <c r="B92" s="50"/>
      <c r="C92" s="215"/>
      <c r="D92" s="304"/>
      <c r="E92" s="301"/>
      <c r="F92" s="50"/>
      <c r="G92" s="50"/>
      <c r="H92" s="50"/>
      <c r="I92" s="173"/>
      <c r="J92" s="174"/>
      <c r="K92" s="50"/>
    </row>
    <row r="93" spans="1:11" x14ac:dyDescent="0.2">
      <c r="A93" s="50"/>
      <c r="B93" s="50"/>
      <c r="C93" s="215"/>
      <c r="D93" s="304"/>
      <c r="E93" s="301"/>
      <c r="F93" s="50"/>
      <c r="G93" s="50"/>
      <c r="H93" s="50"/>
      <c r="I93" s="173"/>
      <c r="J93" s="174"/>
      <c r="K93" s="50"/>
    </row>
    <row r="94" spans="1:11" x14ac:dyDescent="0.2">
      <c r="A94" s="50"/>
      <c r="B94" s="50"/>
      <c r="C94" s="215"/>
      <c r="D94" s="304"/>
      <c r="E94" s="301"/>
      <c r="F94" s="50"/>
      <c r="G94" s="50"/>
      <c r="H94" s="50"/>
      <c r="I94" s="173"/>
      <c r="J94" s="174"/>
      <c r="K94" s="50"/>
    </row>
    <row r="95" spans="1:11" x14ac:dyDescent="0.2">
      <c r="A95" s="50"/>
      <c r="B95" s="50"/>
      <c r="C95" s="173"/>
      <c r="D95" s="174"/>
      <c r="E95" s="50"/>
      <c r="F95" s="50"/>
      <c r="G95" s="50"/>
      <c r="H95" s="50"/>
      <c r="I95" s="173"/>
      <c r="J95" s="174"/>
      <c r="K95" s="50"/>
    </row>
    <row r="96" spans="1:11" x14ac:dyDescent="0.2">
      <c r="A96" s="50"/>
      <c r="B96" s="50"/>
      <c r="C96" s="173"/>
      <c r="D96" s="174"/>
      <c r="E96" s="50"/>
      <c r="F96" s="50"/>
      <c r="G96" s="50"/>
      <c r="H96" s="50"/>
      <c r="I96" s="173"/>
    </row>
    <row r="97" spans="1:11" x14ac:dyDescent="0.2">
      <c r="A97" s="50"/>
      <c r="B97" s="50"/>
      <c r="C97" s="201"/>
      <c r="D97" s="174"/>
      <c r="E97" s="50"/>
      <c r="F97" s="50"/>
      <c r="G97" s="50"/>
      <c r="H97" s="50"/>
      <c r="I97" s="201"/>
      <c r="J97" s="174"/>
      <c r="K97" s="50"/>
    </row>
    <row r="98" spans="1:11" ht="15.75" x14ac:dyDescent="0.25">
      <c r="A98" s="50"/>
      <c r="B98" s="50"/>
      <c r="C98" s="242"/>
      <c r="D98" s="50"/>
      <c r="E98" s="50"/>
      <c r="F98" s="50"/>
      <c r="G98" s="50"/>
      <c r="H98" s="48" t="s">
        <v>223</v>
      </c>
      <c r="I98" s="309">
        <f>(D17*0.005)+D48</f>
        <v>352</v>
      </c>
      <c r="J98" s="50"/>
      <c r="K98" s="50"/>
    </row>
    <row r="99" spans="1:11" x14ac:dyDescent="0.2">
      <c r="A99" s="50"/>
      <c r="B99" s="50"/>
      <c r="C99" s="50"/>
      <c r="D99" s="50"/>
      <c r="E99" s="50"/>
      <c r="F99" s="50"/>
      <c r="G99" s="50"/>
      <c r="I99" s="9"/>
      <c r="J99" s="201"/>
      <c r="K99" s="243"/>
    </row>
    <row r="100" spans="1:11" ht="15.75" x14ac:dyDescent="0.25">
      <c r="A100" s="50"/>
      <c r="B100" s="50"/>
      <c r="C100" s="50"/>
      <c r="D100" s="50"/>
      <c r="E100" s="50"/>
      <c r="F100" s="50"/>
      <c r="G100" s="50"/>
      <c r="H100" s="48"/>
      <c r="I100" s="308"/>
      <c r="J100" s="50"/>
      <c r="K100" s="50"/>
    </row>
    <row r="101" spans="1:11" x14ac:dyDescent="0.2">
      <c r="A101" s="50"/>
      <c r="B101" s="50"/>
      <c r="C101" s="50"/>
      <c r="D101" s="50"/>
      <c r="E101" s="50"/>
      <c r="F101" s="50"/>
      <c r="G101" s="50"/>
      <c r="H101" s="50"/>
      <c r="I101" s="244"/>
      <c r="J101" s="50"/>
      <c r="K101" s="50"/>
    </row>
    <row r="102" spans="1:11" ht="18" x14ac:dyDescent="0.25">
      <c r="A102" s="238"/>
      <c r="B102" s="50"/>
      <c r="C102" s="50"/>
      <c r="D102" s="50"/>
      <c r="E102" s="50"/>
      <c r="F102" s="50"/>
      <c r="G102" s="50"/>
      <c r="I102" s="9"/>
      <c r="J102" s="50"/>
      <c r="K102" s="50"/>
    </row>
    <row r="103" spans="1:11" ht="15.75" x14ac:dyDescent="0.25">
      <c r="A103" s="50"/>
      <c r="B103" s="50"/>
      <c r="C103" s="50"/>
      <c r="D103" s="50"/>
      <c r="E103" s="50"/>
      <c r="F103" s="50"/>
      <c r="G103" s="50"/>
      <c r="H103" s="252"/>
      <c r="I103" s="306"/>
      <c r="J103" s="50"/>
      <c r="K103" s="50"/>
    </row>
    <row r="104" spans="1:11" x14ac:dyDescent="0.2">
      <c r="A104" s="50"/>
      <c r="B104" s="50"/>
      <c r="C104" s="173"/>
      <c r="D104" s="174"/>
      <c r="E104" s="50"/>
      <c r="F104" s="246"/>
      <c r="G104" s="50"/>
      <c r="H104" s="50"/>
      <c r="I104" s="242"/>
      <c r="J104" s="50"/>
      <c r="K104" s="50"/>
    </row>
    <row r="105" spans="1:11" x14ac:dyDescent="0.2">
      <c r="A105" s="50"/>
      <c r="B105" s="50"/>
      <c r="C105" s="173"/>
      <c r="D105" s="247"/>
      <c r="E105" s="50"/>
      <c r="F105" s="50"/>
      <c r="G105" s="50"/>
      <c r="H105" s="50"/>
      <c r="I105" s="50"/>
      <c r="J105" s="50"/>
      <c r="K105" s="50"/>
    </row>
    <row r="106" spans="1:11" x14ac:dyDescent="0.2">
      <c r="A106" s="50"/>
      <c r="B106" s="50"/>
      <c r="C106" s="173"/>
      <c r="D106" s="174"/>
      <c r="E106" s="50"/>
      <c r="F106" s="246"/>
      <c r="G106" s="50"/>
      <c r="H106" s="50"/>
      <c r="I106" s="50"/>
      <c r="J106" s="50"/>
      <c r="K106" s="50"/>
    </row>
    <row r="107" spans="1:11" x14ac:dyDescent="0.2">
      <c r="A107" s="50"/>
      <c r="B107" s="50"/>
      <c r="C107" s="173"/>
      <c r="D107" s="174"/>
      <c r="E107" s="50"/>
      <c r="F107" s="50"/>
      <c r="G107" s="50"/>
      <c r="H107" s="50"/>
      <c r="I107" s="248"/>
      <c r="J107" s="50"/>
      <c r="K107" s="50"/>
    </row>
    <row r="108" spans="1:11" ht="13.5" thickBot="1" x14ac:dyDescent="0.25">
      <c r="A108" s="50"/>
      <c r="B108" s="50"/>
    </row>
    <row r="109" spans="1:11" ht="13.5" thickBot="1" x14ac:dyDescent="0.25">
      <c r="A109" s="50"/>
      <c r="B109" s="50"/>
      <c r="D109" s="27" t="s">
        <v>69</v>
      </c>
      <c r="F109" s="318">
        <v>1000</v>
      </c>
      <c r="G109" s="249" t="s">
        <v>225</v>
      </c>
    </row>
    <row r="110" spans="1:11" ht="13.5" thickBot="1" x14ac:dyDescent="0.25">
      <c r="A110" s="50"/>
      <c r="B110" s="50"/>
      <c r="D110" s="27" t="s">
        <v>70</v>
      </c>
      <c r="F110" s="318">
        <v>0</v>
      </c>
    </row>
    <row r="111" spans="1:11" ht="15.75" x14ac:dyDescent="0.25">
      <c r="A111" s="50"/>
      <c r="B111" s="50"/>
      <c r="H111" s="4" t="s">
        <v>72</v>
      </c>
      <c r="J111" s="43">
        <f>F110+F109</f>
        <v>1000</v>
      </c>
    </row>
    <row r="112" spans="1:11" ht="15.75" x14ac:dyDescent="0.25">
      <c r="A112" s="50"/>
      <c r="B112" s="50"/>
      <c r="C112" s="250"/>
      <c r="D112" s="251"/>
      <c r="E112" s="50"/>
      <c r="F112" s="50"/>
      <c r="G112" s="50"/>
      <c r="H112" s="50"/>
      <c r="I112" s="50"/>
      <c r="J112" s="252"/>
      <c r="K112" s="253"/>
    </row>
    <row r="113" spans="1:1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 x14ac:dyDescent="0.2">
      <c r="A114" s="50"/>
      <c r="B114" s="50"/>
      <c r="C114" s="50"/>
      <c r="D114" s="50"/>
      <c r="E114" s="50"/>
      <c r="F114" s="50"/>
      <c r="G114" s="301"/>
      <c r="H114" s="50"/>
      <c r="I114" s="50"/>
      <c r="J114" s="50"/>
      <c r="K114" s="50"/>
    </row>
    <row r="115" spans="1:11" ht="15" x14ac:dyDescent="0.2">
      <c r="A115" s="50"/>
      <c r="B115" s="254"/>
      <c r="C115" s="50"/>
      <c r="D115" s="50"/>
      <c r="E115" s="50"/>
      <c r="F115" s="50"/>
      <c r="G115" s="301"/>
      <c r="H115" s="50"/>
      <c r="I115" s="50"/>
      <c r="J115" s="50"/>
      <c r="K115" s="50"/>
    </row>
    <row r="116" spans="1:11" x14ac:dyDescent="0.2">
      <c r="E116" s="242"/>
      <c r="F116" s="50"/>
      <c r="G116" s="346"/>
      <c r="H116" s="255"/>
      <c r="I116" s="50"/>
      <c r="J116" s="50"/>
      <c r="K116" s="50"/>
    </row>
    <row r="117" spans="1:11" x14ac:dyDescent="0.2">
      <c r="E117" s="242"/>
      <c r="F117" s="50"/>
      <c r="G117" s="346"/>
      <c r="H117" s="50"/>
      <c r="I117" s="50"/>
      <c r="J117" s="50"/>
      <c r="K117" s="50"/>
    </row>
    <row r="118" spans="1:11" ht="15.75" x14ac:dyDescent="0.25">
      <c r="B118" s="307" t="s">
        <v>73</v>
      </c>
      <c r="E118" s="50"/>
      <c r="F118" s="50"/>
      <c r="G118" s="301"/>
      <c r="H118" s="50"/>
      <c r="I118" s="252"/>
      <c r="J118" s="50"/>
      <c r="K118" s="256"/>
    </row>
  </sheetData>
  <sheetProtection password="E72E" sheet="1" objects="1" scenarios="1"/>
  <dataValidations count="4">
    <dataValidation type="list" allowBlank="1" showInputMessage="1" showErrorMessage="1" sqref="G53">
      <formula1>"1000,2000,3000,5000"</formula1>
    </dataValidation>
    <dataValidation type="list" allowBlank="1" showInputMessage="1" showErrorMessage="1" sqref="G54 G117">
      <formula1>"0,1000,2000,3000,5000"</formula1>
    </dataValidation>
    <dataValidation type="list" allowBlank="1" showInputMessage="1" showErrorMessage="1" sqref="F109">
      <formula1>"500,1000,5000,9000"</formula1>
    </dataValidation>
    <dataValidation type="list" allowBlank="1" showInputMessage="1" showErrorMessage="1" sqref="F110">
      <formula1>"0,500,1000,5000,9000"</formula1>
    </dataValidation>
  </dataValidations>
  <pageMargins left="0.45" right="0.45" top="0" bottom="0.25" header="0.3" footer="0"/>
  <pageSetup orientation="portrait" r:id="rId1"/>
  <rowBreaks count="1" manualBreakCount="1">
    <brk id="62" max="16383" man="1"/>
  </rowBreaks>
  <colBreaks count="1" manualBreakCount="1">
    <brk id="1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M176"/>
  <sheetViews>
    <sheetView view="pageLayout" zoomScaleNormal="100" workbookViewId="0">
      <selection activeCell="D13" sqref="D13"/>
    </sheetView>
  </sheetViews>
  <sheetFormatPr defaultRowHeight="12.75" x14ac:dyDescent="0.2"/>
  <cols>
    <col min="4" max="4" width="10.5703125" customWidth="1"/>
    <col min="5" max="5" width="8" customWidth="1"/>
    <col min="7" max="7" width="11.140625" bestFit="1" customWidth="1"/>
    <col min="9" max="9" width="11" bestFit="1" customWidth="1"/>
    <col min="10" max="10" width="10.85546875" bestFit="1" customWidth="1"/>
    <col min="11" max="11" width="12.5703125" bestFit="1" customWidth="1"/>
  </cols>
  <sheetData>
    <row r="1" spans="1:13" ht="15.75" x14ac:dyDescent="0.25">
      <c r="B1" s="44"/>
      <c r="C1" s="44"/>
      <c r="D1" s="44"/>
      <c r="E1" s="62" t="s">
        <v>75</v>
      </c>
      <c r="F1" s="44"/>
      <c r="G1" s="203">
        <f>'Worksheet #1'!J5</f>
        <v>0</v>
      </c>
      <c r="H1" s="63" t="s">
        <v>47</v>
      </c>
      <c r="I1" s="204">
        <f>'Worksheet #1'!J3</f>
        <v>0</v>
      </c>
      <c r="J1" s="44"/>
    </row>
    <row r="3" spans="1:13" ht="18" x14ac:dyDescent="0.25">
      <c r="M3" s="70"/>
    </row>
    <row r="4" spans="1:13" x14ac:dyDescent="0.2">
      <c r="A4" s="15"/>
      <c r="B4" s="15"/>
      <c r="C4" s="35" t="s">
        <v>76</v>
      </c>
      <c r="D4" s="15" t="s">
        <v>82</v>
      </c>
      <c r="E4" s="15"/>
      <c r="F4" s="15"/>
      <c r="G4" s="15"/>
      <c r="H4" s="15"/>
      <c r="I4" s="15"/>
      <c r="J4" s="15"/>
    </row>
    <row r="5" spans="1:13" x14ac:dyDescent="0.2">
      <c r="A5" s="15"/>
      <c r="B5" s="15"/>
      <c r="C5" s="15"/>
      <c r="D5" s="15" t="s">
        <v>117</v>
      </c>
      <c r="E5" s="15"/>
      <c r="F5" s="15"/>
      <c r="G5" s="15"/>
      <c r="H5" s="15"/>
      <c r="I5" s="15"/>
      <c r="J5" s="15"/>
    </row>
    <row r="6" spans="1:13" x14ac:dyDescent="0.2">
      <c r="A6" s="15"/>
      <c r="B6" s="15"/>
      <c r="C6" s="15"/>
      <c r="D6" s="15" t="s">
        <v>83</v>
      </c>
      <c r="E6" s="15"/>
      <c r="F6" s="15"/>
      <c r="G6" s="15"/>
      <c r="H6" s="15"/>
      <c r="I6" s="15"/>
      <c r="J6" s="15"/>
      <c r="K6" s="15"/>
    </row>
    <row r="7" spans="1:13" x14ac:dyDescent="0.2">
      <c r="D7" s="67" t="s">
        <v>118</v>
      </c>
      <c r="K7" s="15"/>
    </row>
    <row r="8" spans="1:13" ht="18" x14ac:dyDescent="0.25">
      <c r="A8" s="60" t="s">
        <v>48</v>
      </c>
    </row>
    <row r="9" spans="1:13" ht="16.5" thickBot="1" x14ac:dyDescent="0.3">
      <c r="F9" s="28" t="s">
        <v>34</v>
      </c>
    </row>
    <row r="10" spans="1:13" ht="13.5" thickBot="1" x14ac:dyDescent="0.25">
      <c r="B10" s="45" t="s">
        <v>74</v>
      </c>
      <c r="C10" s="46">
        <f ca="1">NOW()</f>
        <v>42808.597982060186</v>
      </c>
      <c r="F10" s="31"/>
      <c r="G10" s="11"/>
      <c r="H10" s="11"/>
      <c r="I10" s="11"/>
      <c r="J10" s="11"/>
      <c r="K10" s="12"/>
    </row>
    <row r="11" spans="1:13" ht="13.5" thickBot="1" x14ac:dyDescent="0.25">
      <c r="C11" s="27" t="s">
        <v>31</v>
      </c>
      <c r="D11" s="194"/>
      <c r="F11" s="13"/>
      <c r="G11" s="15"/>
      <c r="H11" s="347" t="s">
        <v>35</v>
      </c>
      <c r="I11" s="15"/>
      <c r="J11" s="56" t="e">
        <f>PMT(D11/12,D14*12,D23)*-1</f>
        <v>#NUM!</v>
      </c>
      <c r="K11" s="16"/>
    </row>
    <row r="12" spans="1:13" x14ac:dyDescent="0.2">
      <c r="C12" s="27" t="s">
        <v>50</v>
      </c>
      <c r="D12" s="205">
        <f>D21*0.0175</f>
        <v>0</v>
      </c>
      <c r="F12" s="13"/>
      <c r="G12" s="15"/>
      <c r="H12" s="32" t="s">
        <v>36</v>
      </c>
      <c r="I12" s="15"/>
      <c r="J12" s="56"/>
      <c r="K12" s="16"/>
      <c r="L12" s="181"/>
    </row>
    <row r="13" spans="1:13" ht="13.5" thickBot="1" x14ac:dyDescent="0.25">
      <c r="C13" s="27" t="s">
        <v>51</v>
      </c>
      <c r="D13" s="205">
        <f>D21*0.0085/12</f>
        <v>0</v>
      </c>
      <c r="F13" s="13"/>
      <c r="G13" s="15"/>
      <c r="H13" s="33" t="s">
        <v>37</v>
      </c>
      <c r="I13" s="15"/>
      <c r="J13" s="56">
        <v>28</v>
      </c>
      <c r="K13" s="16"/>
      <c r="L13" s="183"/>
    </row>
    <row r="14" spans="1:13" ht="13.5" thickBot="1" x14ac:dyDescent="0.25">
      <c r="C14" s="27" t="s">
        <v>45</v>
      </c>
      <c r="D14" s="195"/>
      <c r="F14" s="13"/>
      <c r="G14" s="15"/>
      <c r="H14" s="33" t="s">
        <v>38</v>
      </c>
      <c r="I14" s="15"/>
      <c r="J14" s="56">
        <f>D19*0.98*0.026/12</f>
        <v>0</v>
      </c>
      <c r="K14" s="16"/>
      <c r="L14" s="182"/>
    </row>
    <row r="15" spans="1:13" ht="13.5" thickBot="1" x14ac:dyDescent="0.25">
      <c r="C15" s="27" t="s">
        <v>33</v>
      </c>
      <c r="D15" s="194"/>
      <c r="E15" s="46"/>
      <c r="F15" s="13"/>
      <c r="G15" s="15"/>
      <c r="H15" s="32" t="s">
        <v>77</v>
      </c>
      <c r="I15" s="15"/>
      <c r="J15" s="56">
        <f>D13</f>
        <v>0</v>
      </c>
      <c r="K15" s="16"/>
      <c r="L15" s="181"/>
    </row>
    <row r="16" spans="1:13" ht="13.5" thickBot="1" x14ac:dyDescent="0.25">
      <c r="C16" s="201" t="s">
        <v>169</v>
      </c>
      <c r="D16" s="190"/>
      <c r="F16" s="13"/>
      <c r="G16" s="15"/>
      <c r="H16" s="32" t="s">
        <v>40</v>
      </c>
      <c r="I16" s="15"/>
      <c r="J16" s="56">
        <f>D18/12</f>
        <v>0</v>
      </c>
      <c r="K16" s="16"/>
      <c r="L16" s="183"/>
    </row>
    <row r="17" spans="1:12" ht="13.5" thickBot="1" x14ac:dyDescent="0.25">
      <c r="C17" s="32" t="s">
        <v>128</v>
      </c>
      <c r="D17" s="196"/>
      <c r="F17" s="13"/>
      <c r="G17" s="15"/>
      <c r="H17" s="32" t="s">
        <v>128</v>
      </c>
      <c r="I17" s="15"/>
      <c r="J17" s="192">
        <f>D17</f>
        <v>0</v>
      </c>
      <c r="K17" s="16"/>
      <c r="L17" s="191"/>
    </row>
    <row r="18" spans="1:12" ht="13.5" thickBot="1" x14ac:dyDescent="0.25">
      <c r="C18" s="29" t="s">
        <v>173</v>
      </c>
      <c r="D18" s="190"/>
      <c r="F18" s="13"/>
      <c r="G18" s="15"/>
      <c r="H18" s="35" t="s">
        <v>41</v>
      </c>
      <c r="I18" s="15"/>
      <c r="J18" s="61" t="e">
        <f>J11+J13+J15+J16</f>
        <v>#NUM!</v>
      </c>
      <c r="K18" s="16"/>
      <c r="L18" s="69"/>
    </row>
    <row r="19" spans="1:12" x14ac:dyDescent="0.2">
      <c r="C19" s="27" t="s">
        <v>23</v>
      </c>
      <c r="D19" s="41">
        <f>'Worksheet #1'!J56</f>
        <v>0</v>
      </c>
      <c r="F19" s="13"/>
      <c r="G19" s="15"/>
      <c r="H19" s="34" t="s">
        <v>42</v>
      </c>
      <c r="I19" s="15"/>
      <c r="J19" s="56"/>
      <c r="K19" s="16"/>
      <c r="L19" s="69"/>
    </row>
    <row r="20" spans="1:12" x14ac:dyDescent="0.2">
      <c r="C20" s="27" t="s">
        <v>28</v>
      </c>
      <c r="D20" s="41">
        <f>D19*D15+D16</f>
        <v>0</v>
      </c>
      <c r="F20" s="13"/>
      <c r="G20" s="15"/>
      <c r="H20" s="34"/>
      <c r="I20" s="15"/>
      <c r="J20" s="57"/>
      <c r="K20" s="16"/>
      <c r="L20" s="69"/>
    </row>
    <row r="21" spans="1:12" ht="15" x14ac:dyDescent="0.2">
      <c r="C21" s="27" t="s">
        <v>29</v>
      </c>
      <c r="D21" s="41">
        <f>D19-D20</f>
        <v>0</v>
      </c>
      <c r="F21" s="13"/>
      <c r="G21" s="15"/>
      <c r="H21" s="15"/>
      <c r="I21" s="36" t="s">
        <v>115</v>
      </c>
      <c r="J21" s="15"/>
      <c r="K21" s="171" t="e">
        <f>J11+J14+J15+J16+J17</f>
        <v>#NUM!</v>
      </c>
    </row>
    <row r="22" spans="1:12" ht="13.5" thickBot="1" x14ac:dyDescent="0.25">
      <c r="C22" s="27" t="s">
        <v>78</v>
      </c>
      <c r="D22" s="65">
        <f>D12</f>
        <v>0</v>
      </c>
      <c r="F22" s="19"/>
      <c r="G22" s="20"/>
      <c r="H22" s="20"/>
      <c r="I22" s="37" t="s">
        <v>43</v>
      </c>
      <c r="J22" s="20"/>
      <c r="K22" s="38"/>
    </row>
    <row r="23" spans="1:12" x14ac:dyDescent="0.2">
      <c r="C23" s="27" t="s">
        <v>30</v>
      </c>
      <c r="D23" s="404">
        <f>D21+D22</f>
        <v>0</v>
      </c>
    </row>
    <row r="24" spans="1:12" ht="18.75" thickBot="1" x14ac:dyDescent="0.3">
      <c r="A24" s="59" t="s">
        <v>53</v>
      </c>
      <c r="D24" s="15"/>
      <c r="E24" s="15"/>
      <c r="F24" s="15"/>
      <c r="G24" s="15"/>
      <c r="H24" s="15"/>
      <c r="I24" s="15"/>
      <c r="J24" s="15"/>
      <c r="K24" s="15"/>
    </row>
    <row r="25" spans="1:12" x14ac:dyDescent="0.2">
      <c r="A25" s="31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2" x14ac:dyDescent="0.2">
      <c r="A26" s="13"/>
      <c r="B26" s="15"/>
      <c r="C26" s="47" t="s">
        <v>54</v>
      </c>
      <c r="D26" s="54">
        <v>0</v>
      </c>
      <c r="E26" s="179"/>
      <c r="F26" s="15"/>
      <c r="G26" s="15"/>
      <c r="H26" s="15"/>
      <c r="I26" s="47" t="s">
        <v>186</v>
      </c>
      <c r="J26" s="54">
        <f>J16*12</f>
        <v>0</v>
      </c>
      <c r="K26" s="16"/>
    </row>
    <row r="27" spans="1:12" x14ac:dyDescent="0.2">
      <c r="A27" s="13"/>
      <c r="B27" s="15"/>
      <c r="C27" s="47" t="s">
        <v>55</v>
      </c>
      <c r="D27" s="54">
        <v>0</v>
      </c>
      <c r="E27" s="179"/>
      <c r="F27" s="15"/>
      <c r="G27" s="15"/>
      <c r="H27" s="15"/>
      <c r="I27" s="47" t="s">
        <v>178</v>
      </c>
      <c r="J27" s="54">
        <f>J16*2</f>
        <v>0</v>
      </c>
      <c r="K27" s="16"/>
    </row>
    <row r="28" spans="1:12" x14ac:dyDescent="0.2">
      <c r="A28" s="13"/>
      <c r="B28" s="15"/>
      <c r="C28" s="47" t="s">
        <v>56</v>
      </c>
      <c r="D28" s="54">
        <v>350</v>
      </c>
      <c r="E28" s="15"/>
      <c r="F28" s="15"/>
      <c r="G28" s="15"/>
      <c r="H28" s="15"/>
      <c r="I28" s="47" t="s">
        <v>156</v>
      </c>
      <c r="J28" s="54">
        <f>J15*2</f>
        <v>0</v>
      </c>
      <c r="K28" s="16"/>
    </row>
    <row r="29" spans="1:12" x14ac:dyDescent="0.2">
      <c r="A29" s="13"/>
      <c r="B29" s="15"/>
      <c r="C29" s="47" t="s">
        <v>57</v>
      </c>
      <c r="D29" s="54">
        <v>43</v>
      </c>
      <c r="E29" s="15"/>
      <c r="F29" s="15"/>
      <c r="G29" s="15"/>
      <c r="H29" s="15"/>
      <c r="I29" s="47" t="s">
        <v>62</v>
      </c>
      <c r="J29" s="54">
        <f>J13*9</f>
        <v>252</v>
      </c>
      <c r="K29" s="180"/>
    </row>
    <row r="30" spans="1:12" x14ac:dyDescent="0.2">
      <c r="A30" s="13"/>
      <c r="B30" s="15"/>
      <c r="C30" s="47" t="s">
        <v>58</v>
      </c>
      <c r="D30" s="54">
        <f>D22</f>
        <v>0</v>
      </c>
      <c r="E30" s="15"/>
      <c r="F30" s="15"/>
      <c r="G30" s="15"/>
      <c r="H30" s="15"/>
      <c r="I30" s="47" t="s">
        <v>63</v>
      </c>
      <c r="J30" s="54">
        <f>0.0027*D23/2</f>
        <v>0</v>
      </c>
      <c r="K30" s="16"/>
    </row>
    <row r="31" spans="1:12" x14ac:dyDescent="0.2">
      <c r="A31" s="13"/>
      <c r="B31" s="15"/>
      <c r="C31" s="47" t="s">
        <v>170</v>
      </c>
      <c r="D31" s="54">
        <v>505</v>
      </c>
      <c r="E31" s="15"/>
      <c r="F31" s="15"/>
      <c r="G31" s="15"/>
      <c r="H31" s="15"/>
      <c r="I31" s="47" t="s">
        <v>64</v>
      </c>
      <c r="J31" s="54">
        <v>100</v>
      </c>
      <c r="K31" s="16"/>
    </row>
    <row r="32" spans="1:12" x14ac:dyDescent="0.2">
      <c r="A32" s="13"/>
      <c r="B32" s="15"/>
      <c r="C32" s="47" t="s">
        <v>171</v>
      </c>
      <c r="D32" s="54">
        <v>20</v>
      </c>
      <c r="E32" s="15"/>
      <c r="F32" s="15"/>
      <c r="G32" s="15"/>
      <c r="H32" s="15"/>
      <c r="I32" s="47" t="s">
        <v>116</v>
      </c>
      <c r="J32" s="54">
        <v>81</v>
      </c>
      <c r="K32" s="16"/>
    </row>
    <row r="33" spans="1:11" x14ac:dyDescent="0.2">
      <c r="A33" s="13"/>
      <c r="B33" s="15"/>
      <c r="C33" s="47" t="s">
        <v>60</v>
      </c>
      <c r="D33" s="54">
        <f>D23*D11/360*15</f>
        <v>0</v>
      </c>
      <c r="E33" s="15"/>
      <c r="F33" s="15"/>
      <c r="G33" s="15"/>
      <c r="H33" s="15"/>
      <c r="I33" s="47" t="s">
        <v>65</v>
      </c>
      <c r="J33" s="54">
        <v>100</v>
      </c>
      <c r="K33" s="16"/>
    </row>
    <row r="34" spans="1:11" x14ac:dyDescent="0.2">
      <c r="A34" s="13"/>
      <c r="B34" s="15"/>
      <c r="C34" s="47" t="s">
        <v>252</v>
      </c>
      <c r="D34" s="54">
        <v>85</v>
      </c>
      <c r="E34" s="15"/>
      <c r="F34" s="15"/>
      <c r="G34" s="15"/>
      <c r="H34" s="15"/>
      <c r="I34" s="47"/>
      <c r="J34" s="54"/>
      <c r="K34" s="16"/>
    </row>
    <row r="35" spans="1:11" x14ac:dyDescent="0.2">
      <c r="A35" s="13"/>
      <c r="B35" s="15"/>
      <c r="E35" s="15"/>
      <c r="F35" s="15"/>
      <c r="G35" s="15"/>
      <c r="H35" s="15"/>
      <c r="I35" s="32" t="s">
        <v>66</v>
      </c>
      <c r="J35" s="54">
        <f>SUM(J26:J34)</f>
        <v>533</v>
      </c>
      <c r="K35" s="16"/>
    </row>
    <row r="36" spans="1:11" x14ac:dyDescent="0.2">
      <c r="A36" s="13"/>
      <c r="B36" s="15"/>
      <c r="C36" s="32" t="s">
        <v>61</v>
      </c>
      <c r="D36" s="54">
        <f>SUM(D26:D34)</f>
        <v>1003</v>
      </c>
      <c r="E36" s="15"/>
      <c r="F36" s="15"/>
      <c r="G36" s="15"/>
      <c r="H36" s="15"/>
      <c r="I36" s="15"/>
      <c r="J36" s="15"/>
      <c r="K36" s="16"/>
    </row>
    <row r="37" spans="1:11" x14ac:dyDescent="0.2">
      <c r="A37" s="13"/>
      <c r="B37" s="15"/>
      <c r="C37" s="15"/>
      <c r="D37" s="15"/>
      <c r="E37" s="15"/>
      <c r="F37" s="15"/>
      <c r="G37" s="15"/>
      <c r="H37" s="15"/>
      <c r="I37" s="15"/>
      <c r="J37" s="32" t="s">
        <v>67</v>
      </c>
      <c r="K37" s="55">
        <f>D36+J35</f>
        <v>1536</v>
      </c>
    </row>
    <row r="38" spans="1:11" ht="13.5" thickBo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38"/>
    </row>
    <row r="40" spans="1:11" ht="18.75" thickBot="1" x14ac:dyDescent="0.3">
      <c r="A40" s="59" t="s">
        <v>180</v>
      </c>
    </row>
    <row r="41" spans="1:11" x14ac:dyDescent="0.2">
      <c r="A41" s="31"/>
      <c r="B41" s="11"/>
      <c r="C41" s="11"/>
      <c r="D41" s="11"/>
      <c r="E41" s="11"/>
      <c r="F41" s="11"/>
      <c r="G41" s="11"/>
      <c r="H41" s="11"/>
      <c r="I41" s="11"/>
      <c r="J41" s="11"/>
      <c r="K41" s="12"/>
    </row>
    <row r="42" spans="1:11" x14ac:dyDescent="0.2">
      <c r="A42" s="13"/>
      <c r="B42" s="15"/>
      <c r="C42" s="47" t="s">
        <v>60</v>
      </c>
      <c r="D42" s="54">
        <f>D33</f>
        <v>0</v>
      </c>
      <c r="E42" s="15"/>
      <c r="F42" s="105"/>
      <c r="G42" s="15"/>
      <c r="H42" s="15"/>
      <c r="J42" s="210" t="s">
        <v>187</v>
      </c>
      <c r="K42" s="16"/>
    </row>
    <row r="43" spans="1:11" x14ac:dyDescent="0.2">
      <c r="A43" s="13"/>
      <c r="B43" s="15"/>
      <c r="C43" s="47" t="s">
        <v>178</v>
      </c>
      <c r="D43" s="206">
        <f>J27</f>
        <v>0</v>
      </c>
      <c r="F43" s="15"/>
      <c r="G43" s="15"/>
      <c r="H43" s="15"/>
      <c r="J43" s="210" t="s">
        <v>188</v>
      </c>
      <c r="K43" s="16"/>
    </row>
    <row r="44" spans="1:11" ht="15.75" x14ac:dyDescent="0.25">
      <c r="A44" s="13"/>
      <c r="B44" s="15"/>
      <c r="C44" s="47" t="s">
        <v>156</v>
      </c>
      <c r="D44" s="54">
        <f>J29</f>
        <v>252</v>
      </c>
      <c r="F44" s="105"/>
      <c r="G44" s="15"/>
      <c r="H44" s="15"/>
      <c r="J44" s="211">
        <f>D17*12</f>
        <v>0</v>
      </c>
      <c r="K44" s="16"/>
    </row>
    <row r="45" spans="1:11" x14ac:dyDescent="0.2">
      <c r="A45" s="13"/>
      <c r="B45" s="15"/>
      <c r="C45" s="47" t="s">
        <v>62</v>
      </c>
      <c r="D45" s="54">
        <f>J29</f>
        <v>252</v>
      </c>
      <c r="E45" s="15"/>
      <c r="G45" s="15"/>
      <c r="H45" s="15"/>
      <c r="J45" s="210" t="s">
        <v>184</v>
      </c>
      <c r="K45" s="16"/>
    </row>
    <row r="46" spans="1:11" x14ac:dyDescent="0.2">
      <c r="A46" s="13"/>
      <c r="B46" s="15"/>
      <c r="C46" s="47" t="s">
        <v>65</v>
      </c>
      <c r="D46" s="54">
        <f>J33</f>
        <v>100</v>
      </c>
      <c r="E46" s="15"/>
      <c r="G46" s="15"/>
      <c r="H46" s="15"/>
      <c r="J46" s="210" t="s">
        <v>185</v>
      </c>
      <c r="K46" s="16"/>
    </row>
    <row r="47" spans="1:11" ht="15.75" x14ac:dyDescent="0.25">
      <c r="A47" s="13"/>
      <c r="B47" s="15"/>
      <c r="C47" s="214"/>
      <c r="D47" s="212"/>
      <c r="E47" s="15"/>
      <c r="F47" s="105"/>
      <c r="G47" s="15"/>
      <c r="H47" s="15"/>
      <c r="J47" s="211">
        <f>J26</f>
        <v>0</v>
      </c>
      <c r="K47" s="16"/>
    </row>
    <row r="48" spans="1:11" x14ac:dyDescent="0.2">
      <c r="A48" s="13"/>
      <c r="B48" s="15"/>
      <c r="C48" s="215"/>
      <c r="D48" s="213"/>
      <c r="E48" s="319" t="s">
        <v>248</v>
      </c>
      <c r="F48" s="105"/>
      <c r="G48" s="15"/>
      <c r="H48" s="15"/>
      <c r="I48" s="15"/>
      <c r="J48" s="15"/>
      <c r="K48" s="16"/>
    </row>
    <row r="49" spans="1:11" ht="15.75" x14ac:dyDescent="0.25">
      <c r="A49" s="13"/>
      <c r="B49" s="15"/>
      <c r="C49" s="49" t="s">
        <v>182</v>
      </c>
      <c r="D49" s="208">
        <f>D42+D43+D44+D45+D46</f>
        <v>604</v>
      </c>
      <c r="E49" s="319" t="s">
        <v>249</v>
      </c>
      <c r="G49" s="15"/>
      <c r="H49" s="15"/>
      <c r="J49" s="15"/>
      <c r="K49" s="16"/>
    </row>
    <row r="50" spans="1:11" ht="15.75" x14ac:dyDescent="0.25">
      <c r="A50" s="13"/>
      <c r="B50" s="15"/>
      <c r="C50" s="49" t="s">
        <v>68</v>
      </c>
      <c r="D50" s="208">
        <f>D20</f>
        <v>0</v>
      </c>
      <c r="E50" s="15"/>
      <c r="F50" s="15"/>
      <c r="G50" s="15"/>
      <c r="H50" s="15"/>
      <c r="J50" s="48" t="s">
        <v>183</v>
      </c>
      <c r="K50" s="172">
        <f>D50+D49</f>
        <v>604</v>
      </c>
    </row>
    <row r="51" spans="1:11" ht="13.5" thickBot="1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38"/>
    </row>
    <row r="53" spans="1:11" ht="15.75" thickBot="1" x14ac:dyDescent="0.25">
      <c r="B53" s="52" t="s">
        <v>71</v>
      </c>
    </row>
    <row r="54" spans="1:11" ht="13.5" thickBot="1" x14ac:dyDescent="0.25">
      <c r="E54" s="27" t="s">
        <v>69</v>
      </c>
      <c r="G54" s="190">
        <v>1000</v>
      </c>
      <c r="H54" s="189" t="s">
        <v>168</v>
      </c>
    </row>
    <row r="55" spans="1:11" ht="13.5" thickBot="1" x14ac:dyDescent="0.25">
      <c r="E55" s="27" t="s">
        <v>70</v>
      </c>
      <c r="G55" s="190">
        <v>1000</v>
      </c>
    </row>
    <row r="56" spans="1:11" ht="15.75" x14ac:dyDescent="0.25">
      <c r="I56" s="4" t="s">
        <v>72</v>
      </c>
      <c r="K56" s="43">
        <f>G54+G55</f>
        <v>2000</v>
      </c>
    </row>
    <row r="57" spans="1:11" x14ac:dyDescent="0.2">
      <c r="B57" s="58" t="s">
        <v>73</v>
      </c>
      <c r="C57" s="1"/>
      <c r="D57" s="1"/>
      <c r="E57" s="1"/>
      <c r="F57" s="1"/>
      <c r="G57" s="1"/>
      <c r="H57" s="30"/>
      <c r="I57" s="1"/>
      <c r="J57" s="1"/>
    </row>
    <row r="63" spans="1:11" ht="15.75" x14ac:dyDescent="0.25">
      <c r="B63" s="44"/>
      <c r="C63" s="44"/>
      <c r="D63" s="44"/>
      <c r="E63" s="321" t="s">
        <v>261</v>
      </c>
      <c r="F63" s="44"/>
      <c r="G63" s="327">
        <f>'Worksheet #1'!J5</f>
        <v>0</v>
      </c>
      <c r="H63" s="322" t="s">
        <v>47</v>
      </c>
      <c r="I63" s="328">
        <f>'Worksheet #1'!J3</f>
        <v>0</v>
      </c>
      <c r="J63" s="44"/>
    </row>
    <row r="66" spans="1:11" x14ac:dyDescent="0.2">
      <c r="A66" s="15"/>
      <c r="B66" s="15"/>
      <c r="C66" s="35" t="s">
        <v>255</v>
      </c>
      <c r="D66" s="15" t="s">
        <v>82</v>
      </c>
      <c r="E66" s="15"/>
      <c r="F66" s="15"/>
      <c r="G66" s="15"/>
      <c r="H66" s="15"/>
      <c r="I66" s="15"/>
      <c r="J66" s="15"/>
    </row>
    <row r="67" spans="1:11" x14ac:dyDescent="0.2">
      <c r="A67" s="15"/>
      <c r="B67" s="15"/>
      <c r="C67" s="15"/>
      <c r="D67" s="15" t="s">
        <v>117</v>
      </c>
      <c r="E67" s="15"/>
      <c r="F67" s="15"/>
      <c r="G67" s="15"/>
      <c r="H67" s="15"/>
      <c r="I67" s="15"/>
      <c r="J67" s="15"/>
    </row>
    <row r="68" spans="1:11" x14ac:dyDescent="0.2">
      <c r="A68" s="15"/>
      <c r="B68" s="15"/>
      <c r="C68" s="15"/>
      <c r="D68" s="15" t="s">
        <v>83</v>
      </c>
      <c r="E68" s="15"/>
      <c r="F68" s="15"/>
      <c r="G68" s="15"/>
      <c r="H68" s="15"/>
      <c r="I68" s="15"/>
      <c r="J68" s="15"/>
      <c r="K68" s="15"/>
    </row>
    <row r="69" spans="1:11" x14ac:dyDescent="0.2">
      <c r="D69" s="67" t="s">
        <v>118</v>
      </c>
      <c r="K69" s="15"/>
    </row>
    <row r="70" spans="1:11" ht="18" x14ac:dyDescent="0.25">
      <c r="A70" s="60" t="s">
        <v>256</v>
      </c>
      <c r="K70" s="316"/>
    </row>
    <row r="71" spans="1:11" ht="16.5" thickBot="1" x14ac:dyDescent="0.3">
      <c r="A71" s="316" t="s">
        <v>275</v>
      </c>
      <c r="F71" s="28" t="s">
        <v>34</v>
      </c>
    </row>
    <row r="72" spans="1:11" ht="13.5" thickBot="1" x14ac:dyDescent="0.25">
      <c r="B72" s="45" t="s">
        <v>74</v>
      </c>
      <c r="C72" s="46">
        <f ca="1">NOW()</f>
        <v>42808.597982060186</v>
      </c>
      <c r="F72" s="31"/>
      <c r="G72" s="11"/>
      <c r="H72" s="11"/>
      <c r="I72" s="11"/>
      <c r="J72" s="11"/>
      <c r="K72" s="12"/>
    </row>
    <row r="73" spans="1:11" ht="13.5" thickBot="1" x14ac:dyDescent="0.25">
      <c r="C73" s="27" t="s">
        <v>31</v>
      </c>
      <c r="D73" s="444"/>
      <c r="E73" s="442"/>
      <c r="F73" s="13"/>
      <c r="G73" s="15"/>
      <c r="H73" s="32" t="s">
        <v>35</v>
      </c>
      <c r="I73" s="15"/>
      <c r="J73" s="56" t="e">
        <f>PMT(D73/12,D76*12,D85)*-1</f>
        <v>#NUM!</v>
      </c>
      <c r="K73" s="16"/>
    </row>
    <row r="74" spans="1:11" x14ac:dyDescent="0.2">
      <c r="C74" s="27" t="s">
        <v>50</v>
      </c>
      <c r="D74" s="401">
        <f>D81*0.0175</f>
        <v>0</v>
      </c>
      <c r="F74" s="13"/>
      <c r="G74" s="15"/>
      <c r="H74" s="32" t="s">
        <v>36</v>
      </c>
      <c r="I74" s="15"/>
      <c r="J74" s="56"/>
      <c r="K74" s="16"/>
    </row>
    <row r="75" spans="1:11" x14ac:dyDescent="0.2">
      <c r="C75" s="27" t="s">
        <v>51</v>
      </c>
      <c r="D75" s="402">
        <f>D81*0.0085/12</f>
        <v>0</v>
      </c>
      <c r="F75" s="13"/>
      <c r="G75" s="15"/>
      <c r="H75" s="33" t="s">
        <v>37</v>
      </c>
      <c r="I75" s="15"/>
      <c r="J75" s="56">
        <v>28</v>
      </c>
      <c r="K75" s="16"/>
    </row>
    <row r="76" spans="1:11" x14ac:dyDescent="0.2">
      <c r="C76" s="27" t="s">
        <v>45</v>
      </c>
      <c r="D76" s="403">
        <f>D14</f>
        <v>0</v>
      </c>
      <c r="F76" s="13"/>
      <c r="G76" s="15"/>
      <c r="H76" s="33" t="s">
        <v>38</v>
      </c>
      <c r="I76" s="15"/>
      <c r="J76" s="56">
        <f>D81*0.98*0.026/12</f>
        <v>0</v>
      </c>
      <c r="K76" s="16"/>
    </row>
    <row r="77" spans="1:11" x14ac:dyDescent="0.2">
      <c r="C77" s="260"/>
      <c r="D77" s="412"/>
      <c r="E77" s="324"/>
      <c r="F77" s="13"/>
      <c r="G77" s="15"/>
      <c r="H77" s="32" t="s">
        <v>77</v>
      </c>
      <c r="I77" s="15"/>
      <c r="J77" s="56">
        <f>D75</f>
        <v>0</v>
      </c>
      <c r="K77" s="16"/>
    </row>
    <row r="78" spans="1:11" x14ac:dyDescent="0.2">
      <c r="C78" s="201"/>
      <c r="D78" s="413"/>
      <c r="F78" s="13"/>
      <c r="G78" s="15"/>
      <c r="H78" s="32" t="s">
        <v>40</v>
      </c>
      <c r="I78" s="15"/>
      <c r="J78" s="56">
        <f>D79/12</f>
        <v>0</v>
      </c>
      <c r="K78" s="16"/>
    </row>
    <row r="79" spans="1:11" x14ac:dyDescent="0.2">
      <c r="C79" s="29" t="s">
        <v>173</v>
      </c>
      <c r="D79" s="413">
        <f>D18</f>
        <v>0</v>
      </c>
      <c r="F79" s="13"/>
      <c r="G79" s="15"/>
      <c r="H79" s="32" t="s">
        <v>128</v>
      </c>
      <c r="I79" s="15"/>
      <c r="J79" s="56">
        <f>D80</f>
        <v>0</v>
      </c>
      <c r="K79" s="16"/>
    </row>
    <row r="80" spans="1:11" x14ac:dyDescent="0.2">
      <c r="C80" s="32" t="s">
        <v>128</v>
      </c>
      <c r="D80" s="414">
        <f>D17</f>
        <v>0</v>
      </c>
      <c r="F80" s="13"/>
      <c r="G80" s="15"/>
      <c r="H80" s="35" t="s">
        <v>41</v>
      </c>
      <c r="I80" s="15"/>
      <c r="J80" s="61" t="e">
        <f>J73+J75+J77+J78</f>
        <v>#NUM!</v>
      </c>
      <c r="K80" s="16"/>
    </row>
    <row r="81" spans="1:11" x14ac:dyDescent="0.2">
      <c r="C81" s="27" t="s">
        <v>23</v>
      </c>
      <c r="D81" s="415">
        <f>'Worksheet #1'!J6</f>
        <v>0</v>
      </c>
      <c r="F81" s="13"/>
      <c r="G81" s="15"/>
      <c r="H81" s="34" t="s">
        <v>42</v>
      </c>
      <c r="I81" s="15"/>
      <c r="J81" s="56"/>
      <c r="K81" s="16"/>
    </row>
    <row r="82" spans="1:11" x14ac:dyDescent="0.2">
      <c r="C82" s="27" t="s">
        <v>28</v>
      </c>
      <c r="D82" s="415">
        <f>D20</f>
        <v>0</v>
      </c>
      <c r="F82" s="13"/>
      <c r="G82" s="15"/>
      <c r="H82" s="34"/>
      <c r="I82" s="15"/>
      <c r="J82" s="57"/>
      <c r="K82" s="16"/>
    </row>
    <row r="83" spans="1:11" ht="15" x14ac:dyDescent="0.2">
      <c r="C83" s="27" t="s">
        <v>29</v>
      </c>
      <c r="D83" s="415">
        <f>D81-D82</f>
        <v>0</v>
      </c>
      <c r="F83" s="13"/>
      <c r="G83" s="15"/>
      <c r="H83" s="15"/>
      <c r="I83" s="36" t="s">
        <v>115</v>
      </c>
      <c r="J83" s="15"/>
      <c r="K83" s="171" t="e">
        <f>J73+J76+J77+J78+J79</f>
        <v>#NUM!</v>
      </c>
    </row>
    <row r="84" spans="1:11" ht="13.5" thickBot="1" x14ac:dyDescent="0.25">
      <c r="C84" s="27" t="s">
        <v>78</v>
      </c>
      <c r="D84" s="416">
        <f>D74</f>
        <v>0</v>
      </c>
      <c r="F84" s="19"/>
      <c r="G84" s="20"/>
      <c r="H84" s="20"/>
      <c r="I84" s="37" t="s">
        <v>43</v>
      </c>
      <c r="J84" s="20"/>
      <c r="K84" s="38"/>
    </row>
    <row r="85" spans="1:11" x14ac:dyDescent="0.2">
      <c r="C85" s="29" t="s">
        <v>30</v>
      </c>
      <c r="D85" s="417">
        <f>D83+D84</f>
        <v>0</v>
      </c>
    </row>
    <row r="86" spans="1:11" ht="18.75" thickBot="1" x14ac:dyDescent="0.3">
      <c r="A86" s="59" t="s">
        <v>53</v>
      </c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31"/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x14ac:dyDescent="0.2">
      <c r="A88" s="13"/>
      <c r="B88" s="15"/>
      <c r="C88" s="47" t="s">
        <v>273</v>
      </c>
      <c r="D88" s="54">
        <v>300</v>
      </c>
      <c r="E88" s="240"/>
      <c r="F88" s="15"/>
      <c r="G88" s="15"/>
      <c r="H88" s="15"/>
      <c r="I88" s="47" t="s">
        <v>177</v>
      </c>
      <c r="J88" s="54">
        <f>J78*12</f>
        <v>0</v>
      </c>
      <c r="K88" s="16"/>
    </row>
    <row r="89" spans="1:11" x14ac:dyDescent="0.2">
      <c r="A89" s="13"/>
      <c r="B89" s="15"/>
      <c r="C89" s="47" t="s">
        <v>55</v>
      </c>
      <c r="D89" s="54">
        <v>0</v>
      </c>
      <c r="E89" s="240"/>
      <c r="F89" s="15"/>
      <c r="G89" s="15"/>
      <c r="H89" s="15"/>
      <c r="I89" s="47" t="s">
        <v>178</v>
      </c>
      <c r="J89" s="54">
        <f>J78*2</f>
        <v>0</v>
      </c>
      <c r="K89" s="16"/>
    </row>
    <row r="90" spans="1:11" x14ac:dyDescent="0.2">
      <c r="A90" s="13"/>
      <c r="B90" s="15"/>
      <c r="C90" s="47" t="s">
        <v>56</v>
      </c>
      <c r="D90" s="54">
        <v>400</v>
      </c>
      <c r="E90" s="15"/>
      <c r="F90" s="15"/>
      <c r="G90" s="15"/>
      <c r="H90" s="15"/>
      <c r="I90" s="47" t="s">
        <v>156</v>
      </c>
      <c r="J90" s="54">
        <f>J77*2</f>
        <v>0</v>
      </c>
      <c r="K90" s="16"/>
    </row>
    <row r="91" spans="1:11" x14ac:dyDescent="0.2">
      <c r="A91" s="13"/>
      <c r="B91" s="15"/>
      <c r="C91" s="47" t="s">
        <v>57</v>
      </c>
      <c r="D91" s="54">
        <v>43</v>
      </c>
      <c r="E91" s="15"/>
      <c r="F91" s="15"/>
      <c r="G91" s="15"/>
      <c r="H91" s="15"/>
      <c r="I91" s="47" t="s">
        <v>62</v>
      </c>
      <c r="J91" s="54">
        <f>J75*9</f>
        <v>252</v>
      </c>
      <c r="K91" s="263"/>
    </row>
    <row r="92" spans="1:11" x14ac:dyDescent="0.2">
      <c r="A92" s="13"/>
      <c r="B92" s="15"/>
      <c r="C92" s="47" t="s">
        <v>58</v>
      </c>
      <c r="D92" s="54">
        <f>D84</f>
        <v>0</v>
      </c>
      <c r="E92" s="15"/>
      <c r="F92" s="15"/>
      <c r="G92" s="15"/>
      <c r="H92" s="15"/>
      <c r="I92" s="47" t="s">
        <v>63</v>
      </c>
      <c r="J92" s="54">
        <f>0.0027*D85/2</f>
        <v>0</v>
      </c>
      <c r="K92" s="16"/>
    </row>
    <row r="93" spans="1:11" x14ac:dyDescent="0.2">
      <c r="A93" s="13"/>
      <c r="B93" s="15"/>
      <c r="C93" s="47" t="s">
        <v>170</v>
      </c>
      <c r="D93" s="54">
        <v>505</v>
      </c>
      <c r="E93" s="15"/>
      <c r="F93" s="15"/>
      <c r="G93" s="15"/>
      <c r="H93" s="15"/>
      <c r="I93" s="47" t="s">
        <v>64</v>
      </c>
      <c r="J93" s="54">
        <v>100</v>
      </c>
      <c r="K93" s="16"/>
    </row>
    <row r="94" spans="1:11" x14ac:dyDescent="0.2">
      <c r="A94" s="13"/>
      <c r="B94" s="15"/>
      <c r="C94" s="47" t="s">
        <v>171</v>
      </c>
      <c r="D94" s="54">
        <v>20</v>
      </c>
      <c r="E94" s="15"/>
      <c r="F94" s="15"/>
      <c r="G94" s="15"/>
      <c r="H94" s="15"/>
      <c r="I94" s="47" t="s">
        <v>116</v>
      </c>
      <c r="J94" s="54">
        <v>81</v>
      </c>
      <c r="K94" s="16"/>
    </row>
    <row r="95" spans="1:11" x14ac:dyDescent="0.2">
      <c r="A95" s="13"/>
      <c r="B95" s="15"/>
      <c r="C95" s="47" t="s">
        <v>60</v>
      </c>
      <c r="D95" s="54">
        <f>D85*D73/360*15</f>
        <v>0</v>
      </c>
      <c r="E95" s="15"/>
      <c r="F95" s="15"/>
      <c r="G95" s="15"/>
      <c r="H95" s="15"/>
      <c r="I95" s="47" t="s">
        <v>65</v>
      </c>
      <c r="J95" s="54">
        <v>100</v>
      </c>
      <c r="K95" s="16"/>
    </row>
    <row r="96" spans="1:11" x14ac:dyDescent="0.2">
      <c r="A96" s="13"/>
      <c r="B96" s="15"/>
      <c r="C96" s="47" t="s">
        <v>257</v>
      </c>
      <c r="D96" s="54">
        <v>85</v>
      </c>
      <c r="E96" s="15"/>
      <c r="F96" s="15"/>
      <c r="G96" s="15"/>
      <c r="H96" s="15"/>
      <c r="I96" s="47"/>
      <c r="J96" s="54"/>
      <c r="K96" s="16"/>
    </row>
    <row r="97" spans="1:11" x14ac:dyDescent="0.2">
      <c r="A97" s="13"/>
      <c r="B97" s="15"/>
      <c r="C97" s="47" t="s">
        <v>128</v>
      </c>
      <c r="D97" s="54">
        <f>D80*12</f>
        <v>0</v>
      </c>
      <c r="E97" s="317" t="s">
        <v>260</v>
      </c>
      <c r="F97" s="15"/>
      <c r="G97" s="15"/>
      <c r="H97" s="15"/>
      <c r="I97" s="32" t="s">
        <v>66</v>
      </c>
      <c r="J97" s="54">
        <f>SUM(J88:J96)</f>
        <v>533</v>
      </c>
      <c r="K97" s="16"/>
    </row>
    <row r="98" spans="1:11" x14ac:dyDescent="0.2">
      <c r="A98" s="13"/>
      <c r="B98" s="15"/>
      <c r="E98" s="15"/>
      <c r="F98" s="15"/>
      <c r="G98" s="15"/>
      <c r="H98" s="15"/>
      <c r="I98" s="15"/>
      <c r="J98" s="15"/>
      <c r="K98" s="16"/>
    </row>
    <row r="99" spans="1:11" x14ac:dyDescent="0.2">
      <c r="A99" s="13"/>
      <c r="B99" s="15"/>
      <c r="C99" s="32" t="s">
        <v>61</v>
      </c>
      <c r="D99" s="54">
        <f>SUM(D88:D97)</f>
        <v>1353</v>
      </c>
      <c r="E99" s="15"/>
      <c r="F99" s="15"/>
      <c r="G99" s="15"/>
      <c r="H99" s="15"/>
      <c r="I99" s="15"/>
      <c r="J99" s="32" t="s">
        <v>67</v>
      </c>
      <c r="K99" s="55">
        <f>D99+J97</f>
        <v>1886</v>
      </c>
    </row>
    <row r="100" spans="1:11" ht="13.5" thickBot="1" x14ac:dyDescent="0.25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38"/>
    </row>
    <row r="102" spans="1:11" ht="18.75" thickBot="1" x14ac:dyDescent="0.3">
      <c r="A102" s="59" t="s">
        <v>180</v>
      </c>
    </row>
    <row r="103" spans="1:11" x14ac:dyDescent="0.2">
      <c r="A103" s="31"/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">
      <c r="A104" s="13"/>
      <c r="B104" s="15"/>
      <c r="C104" s="47" t="s">
        <v>60</v>
      </c>
      <c r="D104" s="54">
        <f>D95</f>
        <v>0</v>
      </c>
      <c r="E104" s="15"/>
      <c r="F104" s="105"/>
      <c r="G104" s="15"/>
      <c r="H104" s="15"/>
      <c r="I104" s="210" t="s">
        <v>187</v>
      </c>
      <c r="J104" s="15"/>
      <c r="K104" s="16"/>
    </row>
    <row r="105" spans="1:11" x14ac:dyDescent="0.2">
      <c r="A105" s="13"/>
      <c r="B105" s="15"/>
      <c r="C105" s="282" t="s">
        <v>178</v>
      </c>
      <c r="D105" s="206">
        <f>J89</f>
        <v>0</v>
      </c>
      <c r="E105" s="15"/>
      <c r="F105" s="15"/>
      <c r="G105" s="15"/>
      <c r="H105" s="15"/>
      <c r="I105" s="210" t="s">
        <v>188</v>
      </c>
      <c r="J105" s="15"/>
      <c r="K105" s="16"/>
    </row>
    <row r="106" spans="1:11" ht="15.75" x14ac:dyDescent="0.25">
      <c r="A106" s="13"/>
      <c r="B106" s="15"/>
      <c r="C106" s="47" t="s">
        <v>156</v>
      </c>
      <c r="D106" s="54">
        <f>J90</f>
        <v>0</v>
      </c>
      <c r="E106" s="15"/>
      <c r="F106" s="105"/>
      <c r="G106" s="15"/>
      <c r="H106" s="15"/>
      <c r="I106" s="211">
        <f>D80</f>
        <v>0</v>
      </c>
      <c r="J106" s="15"/>
      <c r="K106" s="16"/>
    </row>
    <row r="107" spans="1:11" x14ac:dyDescent="0.2">
      <c r="A107" s="13"/>
      <c r="B107" s="15"/>
      <c r="C107" s="47" t="s">
        <v>62</v>
      </c>
      <c r="D107" s="54">
        <f>J91</f>
        <v>252</v>
      </c>
      <c r="E107" s="15"/>
      <c r="G107" s="15"/>
      <c r="H107" s="15"/>
      <c r="I107" s="210" t="s">
        <v>184</v>
      </c>
      <c r="J107" s="15"/>
      <c r="K107" s="16"/>
    </row>
    <row r="108" spans="1:11" x14ac:dyDescent="0.2">
      <c r="A108" s="13"/>
      <c r="B108" s="15"/>
      <c r="C108" s="47" t="s">
        <v>65</v>
      </c>
      <c r="D108" s="54">
        <f>J95</f>
        <v>100</v>
      </c>
      <c r="E108" s="15"/>
      <c r="G108" s="15"/>
      <c r="H108" s="15"/>
      <c r="I108" s="210" t="s">
        <v>185</v>
      </c>
      <c r="J108" s="15"/>
      <c r="K108" s="16"/>
    </row>
    <row r="109" spans="1:11" ht="15.75" x14ac:dyDescent="0.25">
      <c r="A109" s="13"/>
      <c r="B109" s="15"/>
      <c r="C109" s="47" t="s">
        <v>273</v>
      </c>
      <c r="D109" s="304">
        <v>400</v>
      </c>
      <c r="E109" s="15"/>
      <c r="F109" s="105"/>
      <c r="G109" s="15"/>
      <c r="H109" s="15"/>
      <c r="I109" s="211">
        <f>J88</f>
        <v>0</v>
      </c>
      <c r="J109" s="15"/>
      <c r="K109" s="16"/>
    </row>
    <row r="110" spans="1:11" x14ac:dyDescent="0.2">
      <c r="A110" s="13"/>
      <c r="B110" s="15"/>
      <c r="C110" s="215"/>
      <c r="D110" s="213"/>
      <c r="E110" s="15"/>
      <c r="F110" s="105"/>
      <c r="G110" s="329"/>
      <c r="H110" s="15"/>
      <c r="I110" s="15"/>
      <c r="J110" s="15"/>
      <c r="K110" s="16"/>
    </row>
    <row r="111" spans="1:11" ht="15.75" x14ac:dyDescent="0.25">
      <c r="A111" s="13"/>
      <c r="B111" s="15"/>
      <c r="C111" s="49" t="s">
        <v>182</v>
      </c>
      <c r="D111" s="208">
        <f>D104+D105+D106+D107+D108+D109</f>
        <v>752</v>
      </c>
      <c r="E111" s="15"/>
      <c r="G111" s="329"/>
      <c r="H111" s="15"/>
      <c r="J111" s="15"/>
      <c r="K111" s="16"/>
    </row>
    <row r="112" spans="1:11" ht="15.75" x14ac:dyDescent="0.25">
      <c r="A112" s="13"/>
      <c r="B112" s="15"/>
      <c r="C112" s="49" t="s">
        <v>68</v>
      </c>
      <c r="D112" s="208">
        <f>D82</f>
        <v>0</v>
      </c>
      <c r="E112" s="15"/>
      <c r="F112" s="15"/>
      <c r="G112" s="15"/>
      <c r="H112" s="15"/>
      <c r="J112" s="48" t="s">
        <v>183</v>
      </c>
      <c r="K112" s="172">
        <f>D112+D111</f>
        <v>752</v>
      </c>
    </row>
    <row r="113" spans="1:11" ht="13.5" thickBot="1" x14ac:dyDescent="0.25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38"/>
    </row>
    <row r="114" spans="1:11" ht="18" customHeight="1" x14ac:dyDescent="0.2"/>
    <row r="115" spans="1:11" ht="15.75" thickBot="1" x14ac:dyDescent="0.25">
      <c r="B115" s="52" t="s">
        <v>71</v>
      </c>
    </row>
    <row r="116" spans="1:11" ht="13.5" thickBot="1" x14ac:dyDescent="0.25">
      <c r="E116" s="27" t="s">
        <v>69</v>
      </c>
      <c r="G116" s="190">
        <v>2000</v>
      </c>
      <c r="H116" s="249" t="s">
        <v>225</v>
      </c>
    </row>
    <row r="117" spans="1:11" ht="13.5" thickBot="1" x14ac:dyDescent="0.25">
      <c r="E117" s="27" t="s">
        <v>70</v>
      </c>
      <c r="G117" s="190">
        <v>0</v>
      </c>
    </row>
    <row r="118" spans="1:11" ht="28.5" customHeight="1" x14ac:dyDescent="0.25">
      <c r="I118" s="4" t="s">
        <v>72</v>
      </c>
      <c r="K118" s="43">
        <f>G117+G116</f>
        <v>2000</v>
      </c>
    </row>
    <row r="119" spans="1:11" x14ac:dyDescent="0.2">
      <c r="B119" s="58" t="s">
        <v>73</v>
      </c>
      <c r="C119" s="1"/>
      <c r="D119" s="1"/>
      <c r="E119" s="1"/>
      <c r="F119" s="1"/>
      <c r="G119" s="1"/>
      <c r="H119" s="46"/>
      <c r="I119" s="1"/>
      <c r="J119" s="1"/>
    </row>
    <row r="120" spans="1:11" ht="32.2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 ht="15.75" x14ac:dyDescent="0.25">
      <c r="B121" s="44"/>
      <c r="C121" s="44"/>
      <c r="D121" s="44"/>
      <c r="E121" s="321" t="s">
        <v>261</v>
      </c>
      <c r="F121" s="44"/>
      <c r="G121" s="327">
        <f>'Worksheet #1'!J5</f>
        <v>0</v>
      </c>
      <c r="H121" s="322" t="s">
        <v>47</v>
      </c>
      <c r="I121" s="328">
        <f>'Worksheet #1'!J3</f>
        <v>0</v>
      </c>
      <c r="J121" s="44"/>
    </row>
    <row r="124" spans="1:11" x14ac:dyDescent="0.2">
      <c r="A124" s="15"/>
      <c r="B124" s="15"/>
      <c r="C124" s="35" t="s">
        <v>212</v>
      </c>
      <c r="D124" s="15" t="s">
        <v>213</v>
      </c>
      <c r="E124" s="15"/>
      <c r="F124" s="15"/>
      <c r="G124" s="15"/>
      <c r="H124" s="15"/>
      <c r="I124" s="15"/>
      <c r="J124" s="15"/>
    </row>
    <row r="125" spans="1:11" x14ac:dyDescent="0.2">
      <c r="A125" s="15"/>
      <c r="B125" s="15"/>
      <c r="C125" s="15"/>
      <c r="D125" s="15" t="s">
        <v>214</v>
      </c>
      <c r="E125" s="15"/>
      <c r="F125" s="15"/>
      <c r="G125" s="15"/>
      <c r="H125" s="15"/>
      <c r="I125" s="15"/>
      <c r="J125" s="15"/>
    </row>
    <row r="126" spans="1:11" x14ac:dyDescent="0.2">
      <c r="A126" s="15"/>
      <c r="B126" s="15"/>
      <c r="C126" s="15"/>
      <c r="D126" s="311" t="s">
        <v>258</v>
      </c>
      <c r="E126" s="15"/>
      <c r="F126" s="15"/>
      <c r="G126" s="15"/>
      <c r="H126" s="15"/>
      <c r="I126" s="15"/>
      <c r="J126" s="15"/>
      <c r="K126" s="15"/>
    </row>
    <row r="127" spans="1:11" x14ac:dyDescent="0.2">
      <c r="D127" s="67" t="s">
        <v>215</v>
      </c>
      <c r="K127" s="15"/>
    </row>
    <row r="128" spans="1:11" ht="18" x14ac:dyDescent="0.25">
      <c r="A128" s="60" t="s">
        <v>216</v>
      </c>
    </row>
    <row r="129" spans="1:11" ht="16.5" thickBot="1" x14ac:dyDescent="0.3">
      <c r="B129" s="45" t="s">
        <v>74</v>
      </c>
      <c r="C129" s="46">
        <f ca="1">NOW()</f>
        <v>42808.597982060186</v>
      </c>
      <c r="F129" s="28" t="s">
        <v>34</v>
      </c>
    </row>
    <row r="130" spans="1:11" x14ac:dyDescent="0.2">
      <c r="F130" s="31"/>
      <c r="G130" s="11"/>
      <c r="H130" s="11"/>
      <c r="I130" s="11"/>
      <c r="J130" s="11"/>
      <c r="K130" s="12"/>
    </row>
    <row r="131" spans="1:11" x14ac:dyDescent="0.2">
      <c r="C131" s="29" t="s">
        <v>218</v>
      </c>
      <c r="D131" s="410">
        <f>H159</f>
        <v>-248</v>
      </c>
      <c r="F131" s="235" t="s">
        <v>217</v>
      </c>
      <c r="G131" s="15"/>
      <c r="H131" s="15"/>
      <c r="I131" s="15"/>
      <c r="J131" s="15"/>
      <c r="K131" s="16"/>
    </row>
    <row r="132" spans="1:11" x14ac:dyDescent="0.2">
      <c r="C132" s="27" t="s">
        <v>31</v>
      </c>
      <c r="D132" s="326">
        <v>0.01</v>
      </c>
      <c r="E132" s="442"/>
      <c r="F132" s="13"/>
      <c r="G132" s="15"/>
      <c r="H132" s="32" t="s">
        <v>35</v>
      </c>
      <c r="I132" s="15"/>
      <c r="J132" s="406">
        <f>PMT(D132/12,D133*12,D131)*-1</f>
        <v>-2.1725822099797893</v>
      </c>
      <c r="K132" s="16"/>
    </row>
    <row r="133" spans="1:11" x14ac:dyDescent="0.2">
      <c r="C133" s="27" t="s">
        <v>45</v>
      </c>
      <c r="D133" s="299">
        <v>10</v>
      </c>
      <c r="E133" s="15"/>
      <c r="F133" s="13"/>
      <c r="G133" s="14" t="s">
        <v>274</v>
      </c>
      <c r="H133" s="32"/>
      <c r="I133" s="15"/>
      <c r="J133" s="407"/>
      <c r="K133" s="16"/>
    </row>
    <row r="134" spans="1:11" x14ac:dyDescent="0.2">
      <c r="D134" s="9"/>
      <c r="F134" s="13"/>
      <c r="G134" s="15"/>
      <c r="H134" s="33"/>
      <c r="I134" s="15"/>
      <c r="J134" s="407"/>
      <c r="K134" s="16"/>
    </row>
    <row r="135" spans="1:11" x14ac:dyDescent="0.2">
      <c r="D135" s="9"/>
      <c r="E135" s="324"/>
      <c r="F135" s="235" t="s">
        <v>219</v>
      </c>
      <c r="G135" s="15"/>
      <c r="H135" s="32"/>
      <c r="I135" s="15"/>
      <c r="J135" s="407"/>
      <c r="K135" s="16"/>
    </row>
    <row r="136" spans="1:11" ht="13.5" thickBot="1" x14ac:dyDescent="0.25">
      <c r="C136" s="29" t="s">
        <v>259</v>
      </c>
      <c r="D136" s="411">
        <f>D85</f>
        <v>0</v>
      </c>
      <c r="F136" s="13"/>
      <c r="G136" s="15"/>
      <c r="H136" s="32" t="s">
        <v>35</v>
      </c>
      <c r="I136" s="15"/>
      <c r="J136" s="406">
        <f>PMT(D137/12,D138*12,D85)*-1</f>
        <v>0</v>
      </c>
      <c r="K136" s="16"/>
    </row>
    <row r="137" spans="1:11" ht="13.5" thickBot="1" x14ac:dyDescent="0.25">
      <c r="C137" s="27" t="s">
        <v>31</v>
      </c>
      <c r="D137" s="445"/>
      <c r="E137" s="442"/>
      <c r="F137" s="13"/>
      <c r="G137" s="15"/>
      <c r="H137" s="32" t="s">
        <v>36</v>
      </c>
      <c r="I137" s="15"/>
      <c r="J137" s="407"/>
      <c r="K137" s="16"/>
    </row>
    <row r="138" spans="1:11" x14ac:dyDescent="0.2">
      <c r="C138" s="27" t="s">
        <v>45</v>
      </c>
      <c r="D138" s="295">
        <v>30</v>
      </c>
      <c r="F138" s="13"/>
      <c r="G138" s="15"/>
      <c r="H138" s="33" t="s">
        <v>37</v>
      </c>
      <c r="I138" s="15"/>
      <c r="J138" s="408">
        <v>28</v>
      </c>
      <c r="K138" s="16"/>
    </row>
    <row r="139" spans="1:11" x14ac:dyDescent="0.2">
      <c r="F139" s="13"/>
      <c r="G139" s="15"/>
      <c r="H139" s="33" t="s">
        <v>38</v>
      </c>
      <c r="I139" s="15"/>
      <c r="J139" s="407">
        <f>J76</f>
        <v>0</v>
      </c>
      <c r="K139" s="16"/>
    </row>
    <row r="140" spans="1:11" x14ac:dyDescent="0.2">
      <c r="F140" s="13"/>
      <c r="G140" s="15"/>
      <c r="H140" s="32" t="s">
        <v>77</v>
      </c>
      <c r="I140" s="15"/>
      <c r="J140" s="407">
        <f>J77</f>
        <v>0</v>
      </c>
      <c r="K140" s="16"/>
    </row>
    <row r="141" spans="1:11" x14ac:dyDescent="0.2">
      <c r="F141" s="13"/>
      <c r="G141" s="15"/>
      <c r="H141" s="32" t="s">
        <v>40</v>
      </c>
      <c r="I141" s="15"/>
      <c r="J141" s="407">
        <f>J78</f>
        <v>0</v>
      </c>
      <c r="K141" s="16"/>
    </row>
    <row r="142" spans="1:11" x14ac:dyDescent="0.2">
      <c r="F142" s="13"/>
      <c r="G142" s="15"/>
      <c r="H142" s="32" t="s">
        <v>128</v>
      </c>
      <c r="I142" s="15"/>
      <c r="J142" s="407">
        <f>D80</f>
        <v>0</v>
      </c>
      <c r="K142" s="16"/>
    </row>
    <row r="143" spans="1:11" x14ac:dyDescent="0.2">
      <c r="F143" s="13"/>
      <c r="G143" s="15"/>
      <c r="H143" s="35" t="s">
        <v>41</v>
      </c>
      <c r="I143" s="15"/>
      <c r="J143" s="407"/>
      <c r="K143" s="16"/>
    </row>
    <row r="144" spans="1:11" ht="18" x14ac:dyDescent="0.25">
      <c r="A144" s="238"/>
      <c r="B144" s="50"/>
      <c r="E144" s="50"/>
      <c r="F144" s="239"/>
      <c r="G144" s="50"/>
      <c r="H144" s="34" t="s">
        <v>42</v>
      </c>
      <c r="I144" s="15"/>
      <c r="J144" s="409">
        <f>J132+J136+J138+J140+J141</f>
        <v>25.82741779002021</v>
      </c>
      <c r="K144" s="16"/>
    </row>
    <row r="145" spans="1:11" x14ac:dyDescent="0.2">
      <c r="A145" s="50"/>
      <c r="B145" s="50"/>
      <c r="C145" s="50"/>
      <c r="D145" s="50"/>
      <c r="E145" s="50"/>
      <c r="F145" s="239"/>
      <c r="G145" s="50"/>
      <c r="H145" s="50"/>
      <c r="I145" s="15"/>
      <c r="J145" s="15"/>
      <c r="K145" s="16"/>
    </row>
    <row r="146" spans="1:11" ht="15" x14ac:dyDescent="0.2">
      <c r="A146" s="50"/>
      <c r="B146" s="50"/>
      <c r="C146" s="173"/>
      <c r="D146" s="174"/>
      <c r="E146" s="240"/>
      <c r="F146" s="239"/>
      <c r="G146" s="50"/>
      <c r="H146" s="50"/>
      <c r="I146" s="36" t="s">
        <v>115</v>
      </c>
      <c r="J146" s="15"/>
      <c r="K146" s="171">
        <f>J132+J136+J139+J140+J141+J142</f>
        <v>-2.1725822099797893</v>
      </c>
    </row>
    <row r="147" spans="1:11" ht="13.5" thickBot="1" x14ac:dyDescent="0.25">
      <c r="A147" s="50"/>
      <c r="B147" s="50"/>
      <c r="C147" s="173"/>
      <c r="D147" s="174"/>
      <c r="E147" s="240"/>
      <c r="F147" s="241"/>
      <c r="G147" s="177"/>
      <c r="H147" s="177"/>
      <c r="I147" s="37" t="s">
        <v>220</v>
      </c>
      <c r="J147" s="20"/>
      <c r="K147" s="38"/>
    </row>
    <row r="148" spans="1:11" ht="34.5" customHeight="1" x14ac:dyDescent="0.2">
      <c r="A148" s="50"/>
      <c r="B148" s="50"/>
      <c r="C148" s="173"/>
      <c r="D148" s="174"/>
      <c r="E148" s="50"/>
      <c r="F148" s="50"/>
      <c r="G148" s="50"/>
      <c r="H148" s="50"/>
      <c r="I148" s="173"/>
      <c r="J148" s="174"/>
      <c r="K148" s="50"/>
    </row>
    <row r="149" spans="1:11" x14ac:dyDescent="0.2">
      <c r="A149" s="50"/>
      <c r="B149" s="50"/>
      <c r="C149" s="173"/>
      <c r="D149" s="174"/>
      <c r="E149" s="50"/>
      <c r="F149" s="50"/>
      <c r="G149" s="50"/>
      <c r="H149" s="50"/>
      <c r="I149" s="210" t="s">
        <v>187</v>
      </c>
      <c r="J149" s="174"/>
      <c r="K149" s="240"/>
    </row>
    <row r="150" spans="1:11" x14ac:dyDescent="0.2">
      <c r="A150" s="50"/>
      <c r="B150" s="50"/>
      <c r="C150" s="173"/>
      <c r="D150" s="174"/>
      <c r="E150" s="50"/>
      <c r="F150" s="50"/>
      <c r="G150" s="50"/>
      <c r="H150" s="50"/>
      <c r="I150" s="210" t="s">
        <v>188</v>
      </c>
      <c r="J150" s="174"/>
      <c r="K150" s="50"/>
    </row>
    <row r="151" spans="1:11" ht="15.75" x14ac:dyDescent="0.25">
      <c r="A151" s="50"/>
      <c r="B151" s="50"/>
      <c r="C151" s="173"/>
      <c r="D151" s="174"/>
      <c r="E151" s="50"/>
      <c r="F151" s="50"/>
      <c r="G151" s="50"/>
      <c r="H151" s="50"/>
      <c r="I151" s="211">
        <f>I106</f>
        <v>0</v>
      </c>
      <c r="J151" s="174"/>
      <c r="K151" s="50"/>
    </row>
    <row r="152" spans="1:11" x14ac:dyDescent="0.2">
      <c r="A152" s="50"/>
      <c r="B152" s="50"/>
      <c r="C152" s="173"/>
      <c r="D152" s="174"/>
      <c r="E152" s="50"/>
      <c r="F152" s="50"/>
      <c r="G152" s="50"/>
      <c r="H152" s="50"/>
      <c r="I152" s="210" t="s">
        <v>184</v>
      </c>
      <c r="J152" s="174"/>
      <c r="K152" s="50"/>
    </row>
    <row r="153" spans="1:11" x14ac:dyDescent="0.2">
      <c r="A153" s="50"/>
      <c r="B153" s="50"/>
      <c r="C153" s="173"/>
      <c r="D153" s="174"/>
      <c r="E153" s="50"/>
      <c r="F153" s="50"/>
      <c r="G153" s="50"/>
      <c r="H153" s="50"/>
      <c r="I153" s="210" t="s">
        <v>185</v>
      </c>
      <c r="J153" s="174"/>
      <c r="K153" s="50"/>
    </row>
    <row r="154" spans="1:11" ht="15.75" x14ac:dyDescent="0.25">
      <c r="A154" s="50"/>
      <c r="B154" s="50"/>
      <c r="C154" s="173"/>
      <c r="D154" s="174"/>
      <c r="E154" s="50"/>
      <c r="F154" s="50"/>
      <c r="G154" s="50"/>
      <c r="H154" s="50"/>
      <c r="I154" s="211">
        <f>I109</f>
        <v>0</v>
      </c>
    </row>
    <row r="155" spans="1:11" x14ac:dyDescent="0.2">
      <c r="A155" s="50"/>
      <c r="B155" s="50"/>
      <c r="C155" s="201"/>
      <c r="D155" s="174"/>
      <c r="E155" s="50"/>
      <c r="F155" s="50"/>
      <c r="G155" s="50"/>
      <c r="H155" s="50"/>
      <c r="J155" s="174"/>
      <c r="K155" s="50"/>
    </row>
    <row r="156" spans="1:11" x14ac:dyDescent="0.2">
      <c r="A156" s="50"/>
      <c r="B156" s="50"/>
      <c r="C156" s="242"/>
      <c r="D156" s="50"/>
      <c r="E156" s="50"/>
      <c r="F156" s="50"/>
      <c r="G156" s="50"/>
      <c r="J156" s="50"/>
      <c r="K156" s="50"/>
    </row>
    <row r="157" spans="1:11" x14ac:dyDescent="0.2">
      <c r="A157" s="50"/>
      <c r="B157" s="50"/>
      <c r="C157" s="50"/>
      <c r="D157" s="50"/>
      <c r="E157" s="50"/>
      <c r="F157" s="50"/>
      <c r="G157" s="50"/>
      <c r="J157" s="201"/>
      <c r="K157" s="243"/>
    </row>
    <row r="158" spans="1:11" ht="15.75" x14ac:dyDescent="0.25">
      <c r="A158" s="50"/>
      <c r="B158" s="50"/>
      <c r="C158" s="50"/>
      <c r="D158" s="50"/>
      <c r="E158" s="50"/>
      <c r="F158" s="50"/>
      <c r="G158" s="48" t="s">
        <v>221</v>
      </c>
      <c r="H158" s="405">
        <f>K112</f>
        <v>752</v>
      </c>
      <c r="I158" s="244"/>
      <c r="J158" s="50"/>
      <c r="K158" s="50"/>
    </row>
    <row r="159" spans="1:11" ht="15.75" x14ac:dyDescent="0.25">
      <c r="A159" s="50"/>
      <c r="B159" s="50"/>
      <c r="C159" s="50"/>
      <c r="D159" s="50"/>
      <c r="E159" s="50"/>
      <c r="F159" s="50"/>
      <c r="G159" s="48" t="s">
        <v>222</v>
      </c>
      <c r="H159" s="405">
        <f>H158-I161</f>
        <v>-248</v>
      </c>
      <c r="I159" s="244"/>
      <c r="J159" s="50"/>
      <c r="K159" s="50"/>
    </row>
    <row r="160" spans="1:11" ht="18" x14ac:dyDescent="0.25">
      <c r="A160" s="238"/>
      <c r="B160" s="50"/>
      <c r="C160" s="50"/>
      <c r="D160" s="50"/>
      <c r="E160" s="50"/>
      <c r="F160" s="50"/>
      <c r="G160" s="50"/>
      <c r="I160" s="9"/>
      <c r="J160" s="50"/>
      <c r="K160" s="50"/>
    </row>
    <row r="161" spans="1:11" ht="15.75" x14ac:dyDescent="0.25">
      <c r="A161" s="50"/>
      <c r="B161" s="50"/>
      <c r="C161" s="50"/>
      <c r="D161" s="50"/>
      <c r="E161" s="50"/>
      <c r="F161" s="50"/>
      <c r="G161" s="50"/>
      <c r="H161" s="48" t="s">
        <v>223</v>
      </c>
      <c r="I161" s="245">
        <v>1000</v>
      </c>
      <c r="J161" s="50"/>
      <c r="K161" s="50"/>
    </row>
    <row r="162" spans="1:11" x14ac:dyDescent="0.2">
      <c r="A162" s="50"/>
      <c r="B162" s="50"/>
      <c r="C162" s="173"/>
      <c r="D162" s="174"/>
      <c r="E162" s="50"/>
      <c r="F162" s="246"/>
      <c r="G162" s="50"/>
      <c r="H162" s="50"/>
      <c r="I162" s="242" t="s">
        <v>224</v>
      </c>
      <c r="J162" s="50"/>
      <c r="K162" s="50"/>
    </row>
    <row r="163" spans="1:11" x14ac:dyDescent="0.2">
      <c r="A163" s="50"/>
      <c r="B163" s="50"/>
      <c r="C163" s="173"/>
      <c r="D163" s="247"/>
      <c r="E163" s="50"/>
      <c r="F163" s="50"/>
      <c r="G163" s="50"/>
      <c r="H163" s="50"/>
      <c r="I163" s="50"/>
      <c r="J163" s="50"/>
      <c r="K163" s="50"/>
    </row>
    <row r="164" spans="1:11" x14ac:dyDescent="0.2">
      <c r="A164" s="50"/>
      <c r="B164" s="50"/>
      <c r="C164" s="173"/>
      <c r="D164" s="174"/>
      <c r="E164" s="50"/>
      <c r="F164" s="50"/>
      <c r="G164" s="50"/>
      <c r="H164" s="50"/>
      <c r="I164" s="248"/>
      <c r="J164" s="50"/>
      <c r="K164" s="50"/>
    </row>
    <row r="165" spans="1:11" ht="13.5" thickBot="1" x14ac:dyDescent="0.25">
      <c r="A165" s="50"/>
      <c r="B165" s="50"/>
      <c r="K165" s="50"/>
    </row>
    <row r="166" spans="1:11" ht="13.5" thickBot="1" x14ac:dyDescent="0.25">
      <c r="A166" s="50"/>
      <c r="B166" s="50"/>
      <c r="D166" s="27" t="s">
        <v>69</v>
      </c>
      <c r="F166" s="190">
        <v>1000</v>
      </c>
      <c r="G166" s="249" t="s">
        <v>225</v>
      </c>
    </row>
    <row r="167" spans="1:11" ht="13.5" thickBot="1" x14ac:dyDescent="0.25">
      <c r="A167" s="50"/>
      <c r="B167" s="50"/>
      <c r="D167" s="27" t="s">
        <v>70</v>
      </c>
      <c r="F167" s="190">
        <v>0</v>
      </c>
    </row>
    <row r="168" spans="1:11" ht="15.75" x14ac:dyDescent="0.25">
      <c r="A168" s="50"/>
      <c r="B168" s="50"/>
      <c r="H168" s="4" t="s">
        <v>72</v>
      </c>
      <c r="J168" s="43">
        <f>F167+F166</f>
        <v>1000</v>
      </c>
    </row>
    <row r="169" spans="1:11" ht="60" customHeight="1" x14ac:dyDescent="0.25">
      <c r="A169" s="50"/>
      <c r="B169" s="50"/>
      <c r="C169" s="250"/>
      <c r="D169" s="251"/>
      <c r="E169" s="50"/>
      <c r="F169" s="50"/>
      <c r="G169" s="50"/>
      <c r="H169" s="50"/>
      <c r="I169" s="50"/>
      <c r="J169" s="252"/>
    </row>
    <row r="170" spans="1:1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253"/>
    </row>
    <row r="171" spans="1:1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1:11" ht="15" x14ac:dyDescent="0.2">
      <c r="A172" s="50"/>
      <c r="B172" s="254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1:11" x14ac:dyDescent="0.2">
      <c r="E173" s="242"/>
      <c r="F173" s="50"/>
      <c r="G173" s="236"/>
      <c r="H173" s="255"/>
      <c r="I173" s="50"/>
      <c r="J173" s="50"/>
      <c r="K173" s="50"/>
    </row>
    <row r="174" spans="1:11" x14ac:dyDescent="0.2">
      <c r="E174" s="242"/>
      <c r="F174" s="50"/>
      <c r="G174" s="236"/>
      <c r="H174" s="50"/>
      <c r="I174" s="50"/>
      <c r="J174" s="50"/>
      <c r="K174" s="50"/>
    </row>
    <row r="175" spans="1:11" ht="15.75" x14ac:dyDescent="0.25">
      <c r="B175" s="58" t="s">
        <v>73</v>
      </c>
      <c r="E175" s="50"/>
      <c r="F175" s="50"/>
      <c r="G175" s="50"/>
      <c r="H175" s="50"/>
      <c r="I175" s="252"/>
      <c r="J175" s="50"/>
      <c r="K175" s="50"/>
    </row>
    <row r="176" spans="1:11" x14ac:dyDescent="0.2">
      <c r="K176" s="256"/>
    </row>
  </sheetData>
  <sheetProtection algorithmName="SHA-512" hashValue="ghSknqOkui1p1cPdLSb78rzSXgaWj61TRT+V+elIWcBeRi1i1gCCX1+h3Kb848q7FAWNDWcoRizWJOqC0xXzPQ==" saltValue="r3bl15OilwByYhd7D85Q2A==" spinCount="100000" sheet="1" objects="1" scenarios="1"/>
  <phoneticPr fontId="2" type="noConversion"/>
  <dataValidations count="9">
    <dataValidation type="list" allowBlank="1" showInputMessage="1" showErrorMessage="1" sqref="D17">
      <formula1>"80,85,88,90,95,100,105,110,115,120,125,130"</formula1>
    </dataValidation>
    <dataValidation type="list" allowBlank="1" showInputMessage="1" showErrorMessage="1" sqref="D18">
      <formula1>"$795,$995"</formula1>
    </dataValidation>
    <dataValidation type="list" allowBlank="1" showInputMessage="1" showErrorMessage="1" sqref="D14">
      <formula1>"30,20,15,10"</formula1>
    </dataValidation>
    <dataValidation type="list" allowBlank="1" showInputMessage="1" showErrorMessage="1" sqref="D15">
      <formula1>".035,.05,.10,.15,.20"</formula1>
    </dataValidation>
    <dataValidation type="list" allowBlank="1" showInputMessage="1" showErrorMessage="1" sqref="G55 G117 G174">
      <formula1>"0,1000,2000,3000,5000"</formula1>
    </dataValidation>
    <dataValidation type="list" allowBlank="1" showInputMessage="1" showErrorMessage="1" sqref="G54 G116">
      <formula1>"1000,2000,3000,4000,5000,6000,8000,9000"</formula1>
    </dataValidation>
    <dataValidation type="list" allowBlank="1" showInputMessage="1" showErrorMessage="1" sqref="F167">
      <formula1>"0,500,1000,5000,9000"</formula1>
    </dataValidation>
    <dataValidation type="list" allowBlank="1" showInputMessage="1" showErrorMessage="1" sqref="F166">
      <formula1>"500,1000,5000,9000"</formula1>
    </dataValidation>
    <dataValidation type="list" allowBlank="1" showInputMessage="1" showErrorMessage="1" sqref="G173">
      <formula1>"1000,2000,3000,5000"</formula1>
    </dataValidation>
  </dataValidations>
  <pageMargins left="0" right="0" top="0" bottom="0" header="0.5" footer="0.5"/>
  <pageSetup scale="94" orientation="portrait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15"/>
  <sheetViews>
    <sheetView view="pageLayout" zoomScaleNormal="100" workbookViewId="0">
      <selection activeCell="K7" sqref="K7"/>
    </sheetView>
  </sheetViews>
  <sheetFormatPr defaultRowHeight="12.75" x14ac:dyDescent="0.2"/>
  <cols>
    <col min="1" max="1" width="7.42578125" customWidth="1"/>
    <col min="4" max="4" width="10.5703125" customWidth="1"/>
    <col min="5" max="5" width="6.140625" customWidth="1"/>
    <col min="7" max="7" width="11" bestFit="1" customWidth="1"/>
    <col min="8" max="8" width="8.7109375" customWidth="1"/>
    <col min="9" max="9" width="11.42578125" customWidth="1"/>
    <col min="10" max="10" width="10.42578125" customWidth="1"/>
    <col min="11" max="11" width="10.7109375" customWidth="1"/>
  </cols>
  <sheetData>
    <row r="1" spans="1:13" ht="18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M1" s="70"/>
    </row>
    <row r="2" spans="1:13" ht="15.75" x14ac:dyDescent="0.25">
      <c r="A2" s="50"/>
      <c r="B2" s="106"/>
      <c r="C2" s="106"/>
      <c r="D2" s="106"/>
      <c r="E2" s="386"/>
      <c r="F2" s="106"/>
      <c r="G2" s="420"/>
      <c r="H2" s="332"/>
      <c r="I2" s="421"/>
      <c r="J2" s="106"/>
      <c r="K2" s="50"/>
    </row>
    <row r="3" spans="1:13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3" x14ac:dyDescent="0.2">
      <c r="A5" s="50"/>
      <c r="B5" s="50"/>
      <c r="C5" s="381"/>
      <c r="D5" s="50"/>
      <c r="E5" s="50"/>
      <c r="F5" s="50"/>
      <c r="G5" s="50"/>
      <c r="H5" s="50"/>
      <c r="I5" s="50"/>
      <c r="J5" s="50"/>
      <c r="K5" s="50"/>
    </row>
    <row r="6" spans="1:13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3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3" x14ac:dyDescent="0.2">
      <c r="A8" s="50"/>
      <c r="B8" s="50"/>
      <c r="C8" s="50"/>
      <c r="D8" s="67"/>
      <c r="E8" s="50"/>
      <c r="F8" s="50"/>
      <c r="G8" s="50"/>
      <c r="H8" s="50"/>
      <c r="I8" s="50"/>
      <c r="J8" s="50"/>
      <c r="K8" s="50"/>
    </row>
    <row r="9" spans="1:13" ht="18" x14ac:dyDescent="0.25">
      <c r="A9" s="238"/>
      <c r="B9" s="50"/>
      <c r="C9" s="50"/>
      <c r="D9" s="50"/>
      <c r="E9" s="50"/>
      <c r="F9" s="50"/>
      <c r="G9" s="50"/>
      <c r="H9" s="50"/>
      <c r="I9" s="50"/>
      <c r="J9" s="50"/>
      <c r="K9" s="67"/>
    </row>
    <row r="10" spans="1:13" ht="15.75" x14ac:dyDescent="0.25">
      <c r="A10" s="67"/>
      <c r="B10" s="50"/>
      <c r="C10" s="50"/>
      <c r="D10" s="50"/>
      <c r="E10" s="50"/>
      <c r="F10" s="375"/>
      <c r="G10" s="50"/>
      <c r="H10" s="50"/>
      <c r="I10" s="50"/>
      <c r="J10" s="50"/>
      <c r="K10" s="50"/>
    </row>
    <row r="11" spans="1:13" x14ac:dyDescent="0.2">
      <c r="A11" s="50"/>
      <c r="B11" s="173"/>
      <c r="C11" s="376"/>
      <c r="D11" s="50"/>
      <c r="E11" s="50"/>
      <c r="F11" s="50"/>
      <c r="G11" s="50"/>
      <c r="H11" s="50"/>
      <c r="I11" s="50"/>
      <c r="J11" s="50"/>
      <c r="K11" s="50"/>
      <c r="L11" s="182"/>
      <c r="M11" s="182"/>
    </row>
    <row r="12" spans="1:13" x14ac:dyDescent="0.2">
      <c r="A12" s="50"/>
      <c r="B12" s="50"/>
      <c r="C12" s="242"/>
      <c r="D12" s="418"/>
      <c r="E12" s="50"/>
      <c r="F12" s="50"/>
      <c r="G12" s="50"/>
      <c r="H12" s="201"/>
      <c r="I12" s="50"/>
      <c r="J12" s="377"/>
      <c r="K12" s="50"/>
      <c r="L12" s="181"/>
      <c r="M12" s="182"/>
    </row>
    <row r="13" spans="1:13" x14ac:dyDescent="0.2">
      <c r="A13" s="50"/>
      <c r="B13" s="50"/>
      <c r="C13" s="242"/>
      <c r="D13" s="346"/>
      <c r="E13" s="50"/>
      <c r="F13" s="50"/>
      <c r="G13" s="50"/>
      <c r="H13" s="201"/>
      <c r="I13" s="50"/>
      <c r="J13" s="377"/>
      <c r="K13" s="50"/>
      <c r="L13" s="181"/>
      <c r="M13" s="182"/>
    </row>
    <row r="14" spans="1:13" x14ac:dyDescent="0.2">
      <c r="A14" s="50"/>
      <c r="B14" s="50"/>
      <c r="C14" s="242"/>
      <c r="D14" s="398"/>
      <c r="E14" s="50"/>
      <c r="F14" s="50"/>
      <c r="G14" s="50"/>
      <c r="H14" s="111"/>
      <c r="I14" s="50"/>
      <c r="J14" s="377"/>
      <c r="K14" s="50"/>
      <c r="L14" s="182"/>
      <c r="M14" s="182"/>
    </row>
    <row r="15" spans="1:13" x14ac:dyDescent="0.2">
      <c r="A15" s="50"/>
      <c r="B15" s="50"/>
      <c r="C15" s="242"/>
      <c r="D15" s="323"/>
      <c r="E15" s="50"/>
      <c r="F15" s="50"/>
      <c r="G15" s="50"/>
      <c r="H15" s="111"/>
      <c r="I15" s="50"/>
      <c r="J15" s="377"/>
      <c r="K15" s="50"/>
      <c r="L15" s="181"/>
      <c r="M15" s="182"/>
    </row>
    <row r="16" spans="1:13" x14ac:dyDescent="0.2">
      <c r="A16" s="50"/>
      <c r="B16" s="50"/>
      <c r="C16" s="242"/>
      <c r="D16" s="428"/>
      <c r="E16" s="423"/>
      <c r="F16" s="50"/>
      <c r="G16" s="50"/>
      <c r="H16" s="201"/>
      <c r="I16" s="50"/>
      <c r="J16" s="377"/>
      <c r="K16" s="50"/>
      <c r="L16" s="181"/>
      <c r="M16" s="182"/>
    </row>
    <row r="17" spans="1:12" x14ac:dyDescent="0.2">
      <c r="A17" s="50"/>
      <c r="B17" s="50"/>
      <c r="C17" s="201"/>
      <c r="D17" s="236"/>
      <c r="E17" s="50"/>
      <c r="F17" s="50"/>
      <c r="G17" s="50"/>
      <c r="H17" s="201"/>
      <c r="I17" s="50"/>
      <c r="J17" s="377"/>
      <c r="K17" s="50"/>
      <c r="L17" s="69"/>
    </row>
    <row r="18" spans="1:12" x14ac:dyDescent="0.2">
      <c r="A18" s="50"/>
      <c r="B18" s="50"/>
      <c r="C18" s="201"/>
      <c r="D18" s="429"/>
      <c r="E18" s="50"/>
      <c r="F18" s="50"/>
      <c r="G18" s="50"/>
      <c r="H18" s="201"/>
      <c r="I18" s="50"/>
      <c r="J18" s="377"/>
      <c r="K18" s="50"/>
      <c r="L18" s="69"/>
    </row>
    <row r="19" spans="1:12" x14ac:dyDescent="0.2">
      <c r="A19" s="50"/>
      <c r="B19" s="50"/>
      <c r="C19" s="201"/>
      <c r="D19" s="430"/>
      <c r="E19" s="50"/>
      <c r="F19" s="50"/>
      <c r="G19" s="50"/>
      <c r="H19" s="381"/>
      <c r="I19" s="50"/>
      <c r="J19" s="348"/>
      <c r="K19" s="50"/>
      <c r="L19" s="69"/>
    </row>
    <row r="20" spans="1:12" x14ac:dyDescent="0.2">
      <c r="A20" s="50"/>
      <c r="B20" s="50"/>
      <c r="C20" s="242"/>
      <c r="D20" s="379"/>
      <c r="E20" s="50"/>
      <c r="F20" s="50"/>
      <c r="G20" s="50"/>
      <c r="H20" s="242"/>
      <c r="I20" s="50"/>
      <c r="J20" s="377"/>
      <c r="K20" s="50"/>
      <c r="L20" s="69"/>
    </row>
    <row r="21" spans="1:12" x14ac:dyDescent="0.2">
      <c r="A21" s="50"/>
      <c r="B21" s="50"/>
      <c r="C21" s="242"/>
      <c r="D21" s="379"/>
      <c r="E21" s="50"/>
      <c r="F21" s="50"/>
      <c r="G21" s="50"/>
      <c r="H21" s="242"/>
      <c r="I21" s="50"/>
      <c r="J21" s="384"/>
      <c r="K21" s="50"/>
    </row>
    <row r="22" spans="1:12" ht="15" x14ac:dyDescent="0.2">
      <c r="A22" s="50"/>
      <c r="B22" s="50"/>
      <c r="C22" s="242"/>
      <c r="D22" s="379"/>
      <c r="E22" s="50"/>
      <c r="F22" s="50"/>
      <c r="G22" s="50"/>
      <c r="H22" s="50"/>
      <c r="I22" s="386"/>
      <c r="J22" s="50"/>
      <c r="K22" s="243"/>
    </row>
    <row r="23" spans="1:12" x14ac:dyDescent="0.2">
      <c r="A23" s="50"/>
      <c r="B23" s="50"/>
      <c r="C23" s="242"/>
      <c r="D23" s="380"/>
      <c r="E23" s="50"/>
      <c r="F23" s="50"/>
      <c r="G23" s="50"/>
      <c r="H23" s="50"/>
      <c r="I23" s="242"/>
      <c r="J23" s="50"/>
      <c r="K23" s="50"/>
    </row>
    <row r="24" spans="1:12" x14ac:dyDescent="0.2">
      <c r="A24" s="50"/>
      <c r="B24" s="50"/>
      <c r="C24" s="201"/>
      <c r="D24" s="431"/>
      <c r="E24" s="50"/>
      <c r="F24" s="50"/>
      <c r="G24" s="50"/>
      <c r="H24" s="50"/>
      <c r="I24" s="50"/>
      <c r="J24" s="50"/>
      <c r="K24" s="50"/>
    </row>
    <row r="25" spans="1:12" ht="18" x14ac:dyDescent="0.25">
      <c r="A25" s="23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x14ac:dyDescent="0.2">
      <c r="A27" s="50"/>
      <c r="B27" s="50"/>
      <c r="C27" s="173"/>
      <c r="D27" s="174"/>
      <c r="E27" s="240"/>
      <c r="F27" s="50"/>
      <c r="G27" s="50"/>
      <c r="H27" s="50"/>
      <c r="I27" s="173"/>
      <c r="J27" s="174"/>
      <c r="K27" s="50"/>
      <c r="L27" s="50"/>
    </row>
    <row r="28" spans="1:12" x14ac:dyDescent="0.2">
      <c r="A28" s="50"/>
      <c r="B28" s="50"/>
      <c r="C28" s="173"/>
      <c r="D28" s="174"/>
      <c r="E28" s="240"/>
      <c r="F28" s="50"/>
      <c r="G28" s="50"/>
      <c r="H28" s="50"/>
      <c r="I28" s="173"/>
      <c r="J28" s="174"/>
      <c r="K28" s="50"/>
      <c r="L28" s="50"/>
    </row>
    <row r="29" spans="1:12" x14ac:dyDescent="0.2">
      <c r="A29" s="50"/>
      <c r="B29" s="50"/>
      <c r="C29" s="173"/>
      <c r="D29" s="174"/>
      <c r="E29" s="50"/>
      <c r="F29" s="50"/>
      <c r="G29" s="50"/>
      <c r="H29" s="50"/>
      <c r="I29" s="173"/>
      <c r="J29" s="174"/>
      <c r="K29" s="50"/>
      <c r="L29" s="50"/>
    </row>
    <row r="30" spans="1:12" x14ac:dyDescent="0.2">
      <c r="A30" s="50"/>
      <c r="B30" s="50"/>
      <c r="C30" s="173"/>
      <c r="D30" s="174"/>
      <c r="E30" s="50"/>
      <c r="F30" s="50"/>
      <c r="G30" s="50"/>
      <c r="H30" s="50"/>
      <c r="I30" s="173"/>
      <c r="J30" s="174"/>
      <c r="K30" s="240"/>
      <c r="L30" s="50"/>
    </row>
    <row r="31" spans="1:12" x14ac:dyDescent="0.2">
      <c r="A31" s="50"/>
      <c r="B31" s="50"/>
      <c r="C31" s="173"/>
      <c r="D31" s="174"/>
      <c r="E31" s="50"/>
      <c r="F31" s="50"/>
      <c r="G31" s="50"/>
      <c r="H31" s="50"/>
      <c r="I31" s="173"/>
      <c r="J31" s="174"/>
      <c r="K31" s="50"/>
      <c r="L31" s="50"/>
    </row>
    <row r="32" spans="1:12" x14ac:dyDescent="0.2">
      <c r="A32" s="50"/>
      <c r="B32" s="50"/>
      <c r="C32" s="173"/>
      <c r="D32" s="174"/>
      <c r="E32" s="50"/>
      <c r="F32" s="50"/>
      <c r="G32" s="50" t="s">
        <v>289</v>
      </c>
      <c r="H32" s="50"/>
      <c r="I32" s="173"/>
      <c r="J32" s="174"/>
      <c r="K32" s="50"/>
      <c r="L32" s="50"/>
    </row>
    <row r="33" spans="1:15" x14ac:dyDescent="0.2">
      <c r="A33" s="50"/>
      <c r="B33" s="50"/>
      <c r="C33" s="173"/>
      <c r="D33" s="174"/>
      <c r="E33" s="50"/>
      <c r="F33" s="50"/>
      <c r="G33" s="50"/>
      <c r="H33" s="50"/>
      <c r="I33" s="173"/>
      <c r="J33" s="174"/>
      <c r="K33" s="50"/>
      <c r="L33" s="50"/>
    </row>
    <row r="34" spans="1:15" x14ac:dyDescent="0.2">
      <c r="A34" s="50"/>
      <c r="B34" s="50"/>
      <c r="C34" s="173"/>
      <c r="D34" s="174"/>
      <c r="E34" s="50"/>
      <c r="F34" s="50"/>
      <c r="G34" s="50"/>
      <c r="H34" s="50"/>
      <c r="I34" s="173"/>
      <c r="J34" s="174"/>
      <c r="K34" s="50"/>
      <c r="L34" s="50"/>
    </row>
    <row r="35" spans="1:15" x14ac:dyDescent="0.2">
      <c r="A35" s="50"/>
      <c r="B35" s="50"/>
      <c r="C35" s="173"/>
      <c r="D35" s="174"/>
      <c r="E35" s="50"/>
      <c r="F35" s="50"/>
      <c r="G35" s="50"/>
      <c r="H35" s="50"/>
      <c r="I35" s="173"/>
      <c r="J35" s="174"/>
      <c r="K35" s="50"/>
      <c r="L35" s="50"/>
    </row>
    <row r="36" spans="1:15" x14ac:dyDescent="0.2">
      <c r="A36" s="50"/>
      <c r="B36" s="50"/>
      <c r="C36" s="173"/>
      <c r="D36" s="174"/>
      <c r="E36" s="362"/>
      <c r="F36" s="50"/>
      <c r="G36" s="50"/>
      <c r="H36" s="50"/>
      <c r="I36" s="201"/>
      <c r="J36" s="174"/>
      <c r="K36" s="50"/>
      <c r="L36" s="50"/>
      <c r="O36" s="15"/>
    </row>
    <row r="37" spans="1:1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5" x14ac:dyDescent="0.2">
      <c r="A38" s="50"/>
      <c r="B38" s="50"/>
      <c r="C38" s="201"/>
      <c r="D38" s="174"/>
      <c r="E38" s="50"/>
      <c r="F38" s="50"/>
      <c r="G38" s="50"/>
      <c r="H38" s="50"/>
      <c r="I38" s="50"/>
      <c r="J38" s="201"/>
      <c r="K38" s="243"/>
      <c r="L38" s="50"/>
    </row>
    <row r="39" spans="1:1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5" ht="18" x14ac:dyDescent="0.25">
      <c r="A41" s="23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5" x14ac:dyDescent="0.2">
      <c r="A43" s="50"/>
      <c r="B43" s="50"/>
      <c r="C43" s="173"/>
      <c r="D43" s="174"/>
      <c r="E43" s="50"/>
      <c r="F43" s="246"/>
      <c r="G43" s="50"/>
      <c r="H43" s="50"/>
      <c r="I43" s="248"/>
      <c r="J43" s="50"/>
      <c r="K43" s="50"/>
      <c r="L43" s="50"/>
    </row>
    <row r="44" spans="1:15" x14ac:dyDescent="0.2">
      <c r="A44" s="50"/>
      <c r="B44" s="50"/>
      <c r="C44" s="427"/>
      <c r="D44" s="247"/>
      <c r="E44" s="50"/>
      <c r="F44" s="50"/>
      <c r="G44" s="50"/>
      <c r="H44" s="50"/>
      <c r="I44" s="248"/>
      <c r="J44" s="50"/>
      <c r="K44" s="50"/>
      <c r="L44" s="50"/>
    </row>
    <row r="45" spans="1:15" ht="15.75" x14ac:dyDescent="0.25">
      <c r="A45" s="50"/>
      <c r="B45" s="50"/>
      <c r="C45" s="173"/>
      <c r="D45" s="174"/>
      <c r="E45" s="50"/>
      <c r="F45" s="246"/>
      <c r="G45" s="50"/>
      <c r="H45" s="50"/>
      <c r="I45" s="387"/>
      <c r="J45" s="50"/>
      <c r="K45" s="50"/>
      <c r="L45" s="50"/>
    </row>
    <row r="46" spans="1:15" x14ac:dyDescent="0.2">
      <c r="A46" s="50"/>
      <c r="B46" s="50"/>
      <c r="C46" s="173"/>
      <c r="D46" s="174"/>
      <c r="E46" s="50"/>
      <c r="F46" s="50"/>
      <c r="G46" s="50"/>
      <c r="H46" s="50"/>
      <c r="I46" s="248"/>
      <c r="J46" s="50"/>
      <c r="K46" s="50"/>
    </row>
    <row r="47" spans="1:15" x14ac:dyDescent="0.2">
      <c r="A47" s="50"/>
      <c r="B47" s="50"/>
      <c r="C47" s="173"/>
      <c r="D47" s="174"/>
      <c r="E47" s="50"/>
      <c r="F47" s="50"/>
      <c r="G47" s="50"/>
      <c r="H47" s="50"/>
      <c r="I47" s="248"/>
      <c r="J47" s="50"/>
      <c r="K47" s="50"/>
    </row>
    <row r="48" spans="1:15" ht="15.75" x14ac:dyDescent="0.25">
      <c r="A48" s="50"/>
      <c r="B48" s="50"/>
      <c r="C48" s="173"/>
      <c r="D48" s="304"/>
      <c r="E48" s="50"/>
      <c r="F48" s="246"/>
      <c r="G48" s="50"/>
      <c r="H48" s="50"/>
      <c r="I48" s="387"/>
      <c r="J48" s="50"/>
      <c r="K48" s="50"/>
    </row>
    <row r="49" spans="1:12" x14ac:dyDescent="0.2">
      <c r="A49" s="50"/>
      <c r="B49" s="50"/>
      <c r="C49" s="215"/>
      <c r="D49" s="212"/>
      <c r="E49" s="50"/>
      <c r="F49" s="246"/>
      <c r="G49" s="432"/>
      <c r="H49" s="50"/>
      <c r="I49" s="50"/>
      <c r="J49" s="50"/>
      <c r="K49" s="50"/>
    </row>
    <row r="50" spans="1:12" ht="15.75" x14ac:dyDescent="0.25">
      <c r="A50" s="50"/>
      <c r="B50" s="50"/>
      <c r="C50" s="250"/>
      <c r="D50" s="251"/>
      <c r="E50" s="50"/>
      <c r="F50" s="50"/>
      <c r="G50" s="432"/>
      <c r="H50" s="50"/>
      <c r="I50" s="50"/>
      <c r="J50" s="50"/>
      <c r="K50" s="50"/>
      <c r="L50" s="50"/>
    </row>
    <row r="51" spans="1:12" ht="15.75" x14ac:dyDescent="0.25">
      <c r="A51" s="50"/>
      <c r="B51" s="50"/>
      <c r="C51" s="250"/>
      <c r="D51" s="251"/>
      <c r="E51" s="50"/>
      <c r="F51" s="50"/>
      <c r="G51" s="50"/>
      <c r="H51" s="50"/>
      <c r="I51" s="50"/>
      <c r="J51" s="252"/>
      <c r="K51" s="253"/>
      <c r="L51" s="50"/>
    </row>
    <row r="52" spans="1:12" ht="7.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" x14ac:dyDescent="0.2">
      <c r="A54" s="50"/>
      <c r="B54" s="254"/>
      <c r="C54" s="50"/>
      <c r="D54" s="50"/>
      <c r="E54" s="50"/>
      <c r="F54" s="50"/>
      <c r="G54" s="50"/>
      <c r="H54" s="50"/>
      <c r="I54" s="50"/>
      <c r="J54" s="50"/>
      <c r="K54" s="50"/>
    </row>
    <row r="55" spans="1:12" x14ac:dyDescent="0.2">
      <c r="A55" s="50"/>
      <c r="B55" s="50"/>
      <c r="C55" s="50"/>
      <c r="D55" s="50"/>
      <c r="E55" s="242"/>
      <c r="F55" s="50"/>
      <c r="G55" s="255"/>
      <c r="H55" s="50"/>
      <c r="I55" s="50"/>
      <c r="J55" s="50"/>
      <c r="K55" s="50"/>
    </row>
    <row r="56" spans="1:12" x14ac:dyDescent="0.2">
      <c r="A56" s="50"/>
      <c r="B56" s="50"/>
      <c r="C56" s="50"/>
      <c r="D56" s="50"/>
      <c r="E56" s="242"/>
      <c r="F56" s="50"/>
      <c r="G56" s="50"/>
      <c r="H56" s="50"/>
      <c r="I56" s="50"/>
      <c r="J56" s="50"/>
      <c r="K56" s="50"/>
    </row>
    <row r="57" spans="1:12" ht="15.75" x14ac:dyDescent="0.25">
      <c r="A57" s="50"/>
      <c r="B57" s="50"/>
      <c r="C57" s="50"/>
      <c r="D57" s="50"/>
      <c r="E57" s="50"/>
      <c r="F57" s="50"/>
      <c r="G57" s="50"/>
      <c r="H57" s="50"/>
      <c r="I57" s="252"/>
      <c r="J57" s="50"/>
      <c r="K57" s="256"/>
    </row>
    <row r="58" spans="1:12" x14ac:dyDescent="0.2">
      <c r="A58" s="50"/>
      <c r="B58" s="113"/>
      <c r="C58" s="114"/>
      <c r="D58" s="114"/>
      <c r="E58" s="114"/>
      <c r="F58" s="114"/>
      <c r="G58" s="114"/>
      <c r="H58" s="376"/>
      <c r="I58" s="114"/>
      <c r="J58" s="114"/>
      <c r="K58" s="50"/>
    </row>
    <row r="59" spans="1:12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2" ht="15.75" x14ac:dyDescent="0.25">
      <c r="A60" s="50"/>
      <c r="B60" s="106"/>
      <c r="C60" s="106"/>
      <c r="D60" s="106"/>
      <c r="E60" s="386"/>
      <c r="F60" s="106"/>
      <c r="G60" s="420"/>
      <c r="H60" s="332"/>
      <c r="I60" s="421"/>
      <c r="J60" s="106"/>
      <c r="K60" s="50"/>
    </row>
    <row r="61" spans="1:12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2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2" x14ac:dyDescent="0.2">
      <c r="A63" s="50"/>
      <c r="B63" s="50"/>
      <c r="C63" s="381"/>
      <c r="D63" s="50"/>
      <c r="E63" s="50"/>
      <c r="F63" s="50"/>
      <c r="G63" s="50"/>
      <c r="H63" s="50"/>
      <c r="I63" s="50"/>
      <c r="J63" s="50"/>
      <c r="K63" s="50"/>
    </row>
    <row r="64" spans="1:12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x14ac:dyDescent="0.2">
      <c r="A65" s="50"/>
      <c r="B65" s="50"/>
      <c r="C65" s="50"/>
      <c r="D65" s="67"/>
      <c r="E65" s="50"/>
      <c r="F65" s="50"/>
      <c r="G65" s="50"/>
      <c r="H65" s="50"/>
      <c r="I65" s="50"/>
      <c r="J65" s="50"/>
      <c r="K65" s="50"/>
    </row>
    <row r="66" spans="1:11" x14ac:dyDescent="0.2">
      <c r="A66" s="50"/>
      <c r="B66" s="50"/>
      <c r="C66" s="50"/>
      <c r="D66" s="67"/>
      <c r="E66" s="50"/>
      <c r="F66" s="50"/>
      <c r="G66" s="50"/>
      <c r="H66" s="50"/>
      <c r="I66" s="50"/>
      <c r="J66" s="50"/>
      <c r="K66" s="50"/>
    </row>
    <row r="67" spans="1:11" ht="18" x14ac:dyDescent="0.25">
      <c r="A67" s="238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5.75" x14ac:dyDescent="0.25">
      <c r="A68" s="50"/>
      <c r="B68" s="173"/>
      <c r="C68" s="376"/>
      <c r="D68" s="50"/>
      <c r="E68" s="50"/>
      <c r="F68" s="375"/>
      <c r="G68" s="50"/>
      <c r="H68" s="50"/>
      <c r="I68" s="50"/>
      <c r="J68" s="50"/>
      <c r="K68" s="50"/>
    </row>
    <row r="69" spans="1:1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x14ac:dyDescent="0.2">
      <c r="A70" s="50"/>
      <c r="B70" s="50"/>
      <c r="C70" s="201"/>
      <c r="D70" s="422"/>
      <c r="E70" s="50"/>
      <c r="F70" s="400"/>
      <c r="G70" s="50"/>
      <c r="H70" s="50"/>
      <c r="I70" s="50"/>
      <c r="J70" s="50"/>
      <c r="K70" s="50"/>
    </row>
    <row r="71" spans="1:11" x14ac:dyDescent="0.2">
      <c r="A71" s="50"/>
      <c r="B71" s="50"/>
      <c r="C71" s="242"/>
      <c r="D71" s="418"/>
      <c r="E71" s="50"/>
      <c r="F71" s="50"/>
      <c r="G71" s="50"/>
      <c r="H71" s="201"/>
      <c r="I71" s="50"/>
      <c r="J71" s="377"/>
      <c r="K71" s="50"/>
    </row>
    <row r="72" spans="1:11" x14ac:dyDescent="0.2">
      <c r="A72" s="50"/>
      <c r="B72" s="50"/>
      <c r="C72" s="242"/>
      <c r="D72" s="299"/>
      <c r="E72" s="50"/>
      <c r="F72" s="50"/>
      <c r="G72" s="114"/>
      <c r="H72" s="201"/>
      <c r="I72" s="50"/>
      <c r="J72" s="419"/>
      <c r="K72" s="50"/>
    </row>
    <row r="73" spans="1:11" x14ac:dyDescent="0.2">
      <c r="A73" s="50"/>
      <c r="B73" s="50"/>
      <c r="C73" s="50"/>
      <c r="D73" s="50"/>
      <c r="E73" s="50"/>
      <c r="F73" s="50"/>
      <c r="G73" s="50"/>
      <c r="H73" s="111"/>
      <c r="I73" s="50"/>
      <c r="J73" s="419"/>
      <c r="K73" s="50"/>
    </row>
    <row r="74" spans="1:11" x14ac:dyDescent="0.2">
      <c r="A74" s="50"/>
      <c r="B74" s="50"/>
      <c r="C74" s="50"/>
      <c r="D74" s="50"/>
      <c r="E74" s="423"/>
      <c r="F74" s="400"/>
      <c r="G74" s="50"/>
      <c r="H74" s="201"/>
      <c r="I74" s="50"/>
      <c r="J74" s="419"/>
      <c r="K74" s="50"/>
    </row>
    <row r="75" spans="1:11" x14ac:dyDescent="0.2">
      <c r="A75" s="50"/>
      <c r="B75" s="50"/>
      <c r="C75" s="201"/>
      <c r="D75" s="385"/>
      <c r="E75" s="50"/>
      <c r="F75" s="50"/>
      <c r="G75" s="50"/>
      <c r="H75" s="201"/>
      <c r="I75" s="50"/>
      <c r="J75" s="377"/>
      <c r="K75" s="50"/>
    </row>
    <row r="76" spans="1:11" x14ac:dyDescent="0.2">
      <c r="A76" s="50"/>
      <c r="B76" s="50"/>
      <c r="C76" s="242"/>
      <c r="D76" s="424"/>
      <c r="E76" s="50"/>
      <c r="F76" s="50"/>
      <c r="G76" s="50"/>
      <c r="H76" s="201"/>
      <c r="I76" s="50"/>
      <c r="J76" s="419"/>
      <c r="K76" s="50"/>
    </row>
    <row r="77" spans="1:11" x14ac:dyDescent="0.2">
      <c r="A77" s="50"/>
      <c r="B77" s="50"/>
      <c r="C77" s="242"/>
      <c r="D77" s="425"/>
      <c r="E77" s="50"/>
      <c r="F77" s="50"/>
      <c r="G77" s="50"/>
      <c r="H77" s="111"/>
      <c r="I77" s="50"/>
      <c r="J77" s="237"/>
      <c r="K77" s="50"/>
    </row>
    <row r="78" spans="1:11" x14ac:dyDescent="0.2">
      <c r="A78" s="50"/>
      <c r="B78" s="50"/>
      <c r="C78" s="50"/>
      <c r="D78" s="50"/>
      <c r="E78" s="50"/>
      <c r="F78" s="50"/>
      <c r="G78" s="50"/>
      <c r="H78" s="111"/>
      <c r="I78" s="50"/>
      <c r="J78" s="419"/>
      <c r="K78" s="50"/>
    </row>
    <row r="79" spans="1:11" x14ac:dyDescent="0.2">
      <c r="A79" s="50"/>
      <c r="B79" s="50"/>
      <c r="C79" s="50"/>
      <c r="D79" s="50"/>
      <c r="E79" s="50"/>
      <c r="F79" s="50"/>
      <c r="G79" s="50"/>
      <c r="H79" s="201"/>
      <c r="I79" s="50"/>
      <c r="J79" s="419"/>
      <c r="K79" s="50"/>
    </row>
    <row r="80" spans="1:11" x14ac:dyDescent="0.2">
      <c r="A80" s="50"/>
      <c r="B80" s="50"/>
      <c r="C80" s="50"/>
      <c r="D80" s="50"/>
      <c r="E80" s="50"/>
      <c r="F80" s="50"/>
      <c r="G80" s="50"/>
      <c r="H80" s="201"/>
      <c r="I80" s="50"/>
      <c r="J80" s="419"/>
      <c r="K80" s="50"/>
    </row>
    <row r="81" spans="1:11" x14ac:dyDescent="0.2">
      <c r="A81" s="50"/>
      <c r="B81" s="50"/>
      <c r="C81" s="50"/>
      <c r="D81" s="50"/>
      <c r="E81" s="50"/>
      <c r="F81" s="50"/>
      <c r="G81" s="50"/>
      <c r="H81" s="201"/>
      <c r="I81" s="50"/>
      <c r="J81" s="419"/>
      <c r="K81" s="50"/>
    </row>
    <row r="82" spans="1:11" x14ac:dyDescent="0.2">
      <c r="A82" s="50"/>
      <c r="B82" s="50"/>
      <c r="C82" s="50"/>
      <c r="D82" s="50"/>
      <c r="E82" s="50"/>
      <c r="F82" s="50"/>
      <c r="G82" s="50"/>
      <c r="H82" s="381"/>
      <c r="I82" s="50"/>
      <c r="J82" s="419"/>
      <c r="K82" s="50"/>
    </row>
    <row r="83" spans="1:11" ht="18" x14ac:dyDescent="0.25">
      <c r="A83" s="238"/>
      <c r="B83" s="50"/>
      <c r="C83" s="50"/>
      <c r="D83" s="50"/>
      <c r="E83" s="50"/>
      <c r="F83" s="50"/>
      <c r="G83" s="50"/>
      <c r="H83" s="242"/>
      <c r="I83" s="50"/>
      <c r="J83" s="419"/>
      <c r="K83" s="50"/>
    </row>
    <row r="84" spans="1:1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11" ht="15" x14ac:dyDescent="0.2">
      <c r="A85" s="50"/>
      <c r="B85" s="50"/>
      <c r="C85" s="173"/>
      <c r="D85" s="174"/>
      <c r="E85" s="240"/>
      <c r="F85" s="50"/>
      <c r="G85" s="50"/>
      <c r="H85" s="50"/>
      <c r="I85" s="386"/>
      <c r="J85" s="50"/>
      <c r="K85" s="243"/>
    </row>
    <row r="86" spans="1:11" x14ac:dyDescent="0.2">
      <c r="A86" s="50"/>
      <c r="B86" s="50"/>
      <c r="C86" s="173"/>
      <c r="D86" s="174"/>
      <c r="E86" s="240"/>
      <c r="F86" s="50"/>
      <c r="G86" s="50"/>
      <c r="H86" s="50"/>
      <c r="I86" s="242"/>
      <c r="J86" s="50"/>
      <c r="K86" s="50"/>
    </row>
    <row r="87" spans="1:11" x14ac:dyDescent="0.2">
      <c r="A87" s="50"/>
      <c r="B87" s="50"/>
      <c r="C87" s="173"/>
      <c r="D87" s="174"/>
      <c r="E87" s="50"/>
      <c r="F87" s="50"/>
      <c r="G87" s="50"/>
      <c r="H87" s="50"/>
      <c r="I87" s="173"/>
      <c r="J87" s="174"/>
      <c r="K87" s="50"/>
    </row>
    <row r="88" spans="1:11" x14ac:dyDescent="0.2">
      <c r="A88" s="50"/>
      <c r="B88" s="50"/>
      <c r="C88" s="173"/>
      <c r="D88" s="174"/>
      <c r="E88" s="50"/>
      <c r="F88" s="50"/>
      <c r="G88" s="50"/>
      <c r="H88" s="50"/>
      <c r="I88" s="248"/>
      <c r="J88" s="174"/>
      <c r="K88" s="240"/>
    </row>
    <row r="89" spans="1:11" x14ac:dyDescent="0.2">
      <c r="A89" s="50"/>
      <c r="B89" s="50"/>
      <c r="C89" s="173"/>
      <c r="D89" s="174"/>
      <c r="E89" s="50"/>
      <c r="F89" s="50"/>
      <c r="G89" s="50"/>
      <c r="H89" s="50"/>
      <c r="I89" s="248"/>
      <c r="J89" s="174"/>
      <c r="K89" s="50"/>
    </row>
    <row r="90" spans="1:11" ht="15.75" x14ac:dyDescent="0.25">
      <c r="A90" s="50"/>
      <c r="B90" s="50"/>
      <c r="C90" s="173"/>
      <c r="D90" s="174"/>
      <c r="E90" s="50"/>
      <c r="F90" s="50"/>
      <c r="G90" s="50"/>
      <c r="H90" s="50"/>
      <c r="I90" s="387"/>
      <c r="J90" s="174"/>
      <c r="K90" s="50"/>
    </row>
    <row r="91" spans="1:11" x14ac:dyDescent="0.2">
      <c r="A91" s="50"/>
      <c r="B91" s="50"/>
      <c r="C91" s="173"/>
      <c r="D91" s="174"/>
      <c r="E91" s="50"/>
      <c r="F91" s="50"/>
      <c r="G91" s="50"/>
      <c r="H91" s="50"/>
      <c r="I91" s="248"/>
      <c r="J91" s="174"/>
      <c r="K91" s="50"/>
    </row>
    <row r="92" spans="1:11" x14ac:dyDescent="0.2">
      <c r="A92" s="50"/>
      <c r="B92" s="50"/>
      <c r="C92" s="173"/>
      <c r="D92" s="174"/>
      <c r="E92" s="50"/>
      <c r="F92" s="50"/>
      <c r="G92" s="50"/>
      <c r="H92" s="50"/>
      <c r="I92" s="248"/>
      <c r="J92" s="174"/>
      <c r="K92" s="50"/>
    </row>
    <row r="93" spans="1:11" ht="15.75" x14ac:dyDescent="0.25">
      <c r="A93" s="50"/>
      <c r="B93" s="50"/>
      <c r="C93" s="173"/>
      <c r="D93" s="174"/>
      <c r="E93" s="50"/>
      <c r="F93" s="50"/>
      <c r="G93" s="50"/>
      <c r="H93" s="50"/>
      <c r="I93" s="387"/>
      <c r="J93" s="50"/>
      <c r="K93" s="50"/>
    </row>
    <row r="94" spans="1:11" x14ac:dyDescent="0.2">
      <c r="A94" s="50"/>
      <c r="B94" s="50"/>
      <c r="C94" s="201"/>
      <c r="D94" s="174"/>
      <c r="E94" s="50"/>
      <c r="F94" s="50"/>
      <c r="G94" s="50"/>
      <c r="H94" s="50"/>
      <c r="I94" s="50"/>
      <c r="J94" s="174"/>
      <c r="K94" s="50"/>
    </row>
    <row r="95" spans="1:11" x14ac:dyDescent="0.2">
      <c r="A95" s="50"/>
      <c r="B95" s="50"/>
      <c r="C95" s="242"/>
      <c r="D95" s="50"/>
      <c r="E95" s="50"/>
      <c r="F95" s="50"/>
      <c r="G95" s="50"/>
      <c r="H95" s="50"/>
      <c r="I95" s="50"/>
      <c r="J95" s="50"/>
      <c r="K95" s="50"/>
    </row>
    <row r="96" spans="1:1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201"/>
      <c r="K96" s="243"/>
    </row>
    <row r="97" spans="1:11" ht="15.75" x14ac:dyDescent="0.25">
      <c r="A97" s="50"/>
      <c r="B97" s="50"/>
      <c r="C97" s="50"/>
      <c r="D97" s="50"/>
      <c r="E97" s="50"/>
      <c r="F97" s="50"/>
      <c r="G97" s="252"/>
      <c r="H97" s="426"/>
      <c r="I97" s="244"/>
      <c r="J97" s="50"/>
      <c r="K97" s="50"/>
    </row>
    <row r="98" spans="1:11" ht="15.75" x14ac:dyDescent="0.25">
      <c r="A98" s="50"/>
      <c r="B98" s="50"/>
      <c r="C98" s="50"/>
      <c r="D98" s="50"/>
      <c r="E98" s="50"/>
      <c r="F98" s="50"/>
      <c r="G98" s="252"/>
      <c r="H98" s="426"/>
      <c r="I98" s="244"/>
      <c r="J98" s="50"/>
      <c r="K98" s="50"/>
    </row>
    <row r="99" spans="1:11" ht="18" x14ac:dyDescent="0.25">
      <c r="A99" s="238"/>
      <c r="B99" s="50"/>
      <c r="C99" s="50"/>
      <c r="D99" s="50"/>
      <c r="E99" s="50"/>
      <c r="F99" s="50"/>
      <c r="G99" s="50"/>
      <c r="H99" s="50"/>
      <c r="I99" s="240"/>
      <c r="J99" s="50"/>
      <c r="K99" s="50"/>
    </row>
    <row r="100" spans="1:11" ht="15.75" x14ac:dyDescent="0.25">
      <c r="A100" s="50"/>
      <c r="B100" s="50"/>
      <c r="C100" s="50"/>
      <c r="D100" s="50"/>
      <c r="E100" s="50"/>
      <c r="F100" s="50"/>
      <c r="G100" s="50"/>
      <c r="H100" s="252"/>
      <c r="I100" s="306"/>
      <c r="J100" s="50"/>
      <c r="K100" s="50"/>
    </row>
    <row r="101" spans="1:11" x14ac:dyDescent="0.2">
      <c r="A101" s="50"/>
      <c r="B101" s="50"/>
      <c r="C101" s="173"/>
      <c r="D101" s="174"/>
      <c r="E101" s="50"/>
      <c r="F101" s="246"/>
      <c r="G101" s="50"/>
      <c r="H101" s="50"/>
      <c r="I101" s="242"/>
      <c r="J101" s="50"/>
      <c r="K101" s="50"/>
    </row>
    <row r="102" spans="1:11" x14ac:dyDescent="0.2">
      <c r="A102" s="50"/>
      <c r="B102" s="50"/>
      <c r="C102" s="173"/>
      <c r="D102" s="247"/>
      <c r="E102" s="50"/>
      <c r="F102" s="50"/>
      <c r="G102" s="50"/>
      <c r="H102" s="50"/>
      <c r="I102" s="50"/>
      <c r="J102" s="50"/>
      <c r="K102" s="50"/>
    </row>
    <row r="103" spans="1:11" x14ac:dyDescent="0.2">
      <c r="A103" s="50"/>
      <c r="B103" s="50"/>
      <c r="C103" s="173"/>
      <c r="D103" s="174"/>
      <c r="E103" s="50"/>
      <c r="F103" s="50"/>
      <c r="G103" s="50"/>
      <c r="H103" s="50"/>
      <c r="I103" s="248"/>
      <c r="J103" s="50"/>
      <c r="K103" s="50"/>
    </row>
    <row r="104" spans="1:11" x14ac:dyDescent="0.2">
      <c r="A104" s="50"/>
      <c r="B104" s="50"/>
      <c r="K104" s="50"/>
    </row>
    <row r="105" spans="1:11" x14ac:dyDescent="0.2">
      <c r="A105" s="50"/>
      <c r="B105" s="50"/>
      <c r="D105" s="27"/>
      <c r="F105" s="236"/>
      <c r="G105" s="249"/>
    </row>
    <row r="106" spans="1:11" x14ac:dyDescent="0.2">
      <c r="A106" s="50"/>
      <c r="B106" s="50"/>
      <c r="D106" s="27"/>
      <c r="F106" s="236"/>
    </row>
    <row r="107" spans="1:11" ht="15.75" x14ac:dyDescent="0.25">
      <c r="A107" s="50"/>
      <c r="B107" s="50"/>
      <c r="H107" s="4"/>
      <c r="J107" s="43"/>
    </row>
    <row r="108" spans="1:11" ht="15.75" x14ac:dyDescent="0.25">
      <c r="A108" s="50"/>
      <c r="B108" s="50"/>
      <c r="C108" s="250"/>
      <c r="D108" s="251"/>
      <c r="E108" s="50"/>
      <c r="F108" s="50"/>
      <c r="G108" s="50"/>
      <c r="H108" s="50"/>
      <c r="I108" s="50"/>
      <c r="J108" s="252"/>
    </row>
    <row r="109" spans="1:1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253"/>
    </row>
    <row r="110" spans="1:1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1:11" ht="15" x14ac:dyDescent="0.2">
      <c r="A111" s="50"/>
      <c r="B111" s="254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x14ac:dyDescent="0.2">
      <c r="E112" s="242"/>
      <c r="F112" s="50"/>
      <c r="G112" s="236"/>
      <c r="H112" s="255"/>
      <c r="I112" s="50"/>
      <c r="J112" s="50"/>
      <c r="K112" s="50"/>
    </row>
    <row r="113" spans="2:11" x14ac:dyDescent="0.2">
      <c r="E113" s="242"/>
      <c r="F113" s="50"/>
      <c r="G113" s="236"/>
      <c r="H113" s="50"/>
      <c r="I113" s="50"/>
      <c r="J113" s="50"/>
      <c r="K113" s="50"/>
    </row>
    <row r="114" spans="2:11" ht="15.75" x14ac:dyDescent="0.25">
      <c r="B114" s="58"/>
      <c r="E114" s="50"/>
      <c r="F114" s="50"/>
      <c r="G114" s="50"/>
      <c r="H114" s="50"/>
      <c r="I114" s="252"/>
      <c r="J114" s="50"/>
      <c r="K114" s="50"/>
    </row>
    <row r="115" spans="2:11" x14ac:dyDescent="0.2">
      <c r="K115" s="256"/>
    </row>
  </sheetData>
  <sheetProtection algorithmName="SHA-512" hashValue="nsATDljOS26LiFJ8kAl2jkNBtxyA3sGBGuIgwN1R+yWYmPykuEBGOZwvPKGvcDXqk3lcry68ESHcvkXvnRvbng==" saltValue="31gZC7yVfHIod9gzinwoig==" spinCount="100000" sheet="1"/>
  <phoneticPr fontId="2" type="noConversion"/>
  <dataValidations count="5">
    <dataValidation type="list" allowBlank="1" showInputMessage="1" showErrorMessage="1" sqref="G112">
      <formula1>"1000,2000,3000,5000"</formula1>
    </dataValidation>
    <dataValidation type="list" allowBlank="1" showInputMessage="1" showErrorMessage="1" sqref="G113">
      <formula1>"0,1000,2000,3000,5000"</formula1>
    </dataValidation>
    <dataValidation type="list" allowBlank="1" showInputMessage="1" showErrorMessage="1" sqref="F106">
      <formula1>"0,500,1000,5000,9000"</formula1>
    </dataValidation>
    <dataValidation type="list" allowBlank="1" showInputMessage="1" showErrorMessage="1" sqref="D16">
      <formula1>".035,.1,.15,.20"</formula1>
    </dataValidation>
    <dataValidation type="list" allowBlank="1" showInputMessage="1" showErrorMessage="1" sqref="D19">
      <formula1>"80,85,88,90,95,100,105,110,115,120,125,130"</formula1>
    </dataValidation>
  </dataValidations>
  <pageMargins left="0" right="0" top="0" bottom="0" header="0.5" footer="0.5"/>
  <pageSetup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M126"/>
  <sheetViews>
    <sheetView view="pageLayout" zoomScaleNormal="100" workbookViewId="0">
      <selection activeCell="D11" sqref="D11"/>
    </sheetView>
  </sheetViews>
  <sheetFormatPr defaultRowHeight="12.75" x14ac:dyDescent="0.2"/>
  <cols>
    <col min="3" max="3" width="9.28515625" bestFit="1" customWidth="1"/>
    <col min="4" max="4" width="10.28515625" customWidth="1"/>
    <col min="5" max="5" width="7.7109375" customWidth="1"/>
    <col min="7" max="7" width="14.42578125" bestFit="1" customWidth="1"/>
    <col min="9" max="9" width="14.42578125" bestFit="1" customWidth="1"/>
    <col min="10" max="10" width="10.85546875" bestFit="1" customWidth="1"/>
    <col min="11" max="11" width="11.42578125" bestFit="1" customWidth="1"/>
    <col min="12" max="12" width="9.28515625" bestFit="1" customWidth="1"/>
  </cols>
  <sheetData>
    <row r="1" spans="1:13" ht="18" x14ac:dyDescent="0.25">
      <c r="B1" s="44"/>
      <c r="C1" s="44"/>
      <c r="D1" s="44"/>
      <c r="E1" s="62" t="s">
        <v>75</v>
      </c>
      <c r="F1" s="44"/>
      <c r="G1" s="203">
        <f>'Worksheet #1'!J5</f>
        <v>0</v>
      </c>
      <c r="H1" s="63" t="s">
        <v>47</v>
      </c>
      <c r="I1" s="204">
        <f>'Worksheet #1'!J3</f>
        <v>0</v>
      </c>
      <c r="J1" s="44"/>
      <c r="L1" s="182"/>
      <c r="M1" s="433"/>
    </row>
    <row r="2" spans="1:13" x14ac:dyDescent="0.2">
      <c r="L2" s="182"/>
      <c r="M2" s="182"/>
    </row>
    <row r="3" spans="1:13" x14ac:dyDescent="0.2">
      <c r="L3" s="182"/>
      <c r="M3" s="182"/>
    </row>
    <row r="4" spans="1:13" x14ac:dyDescent="0.2">
      <c r="A4" s="15"/>
      <c r="B4" s="15"/>
      <c r="C4" s="35" t="s">
        <v>79</v>
      </c>
      <c r="D4" s="15" t="s">
        <v>119</v>
      </c>
      <c r="E4" s="15"/>
      <c r="F4" s="15"/>
      <c r="G4" s="15"/>
      <c r="H4" s="15"/>
      <c r="I4" s="15"/>
      <c r="J4" s="15"/>
      <c r="L4" s="182"/>
      <c r="M4" s="182"/>
    </row>
    <row r="5" spans="1:13" x14ac:dyDescent="0.2">
      <c r="A5" s="15"/>
      <c r="B5" s="15"/>
      <c r="C5" s="15"/>
      <c r="D5" s="15" t="s">
        <v>84</v>
      </c>
      <c r="E5" s="15"/>
      <c r="F5" s="15"/>
      <c r="G5" s="15"/>
      <c r="H5" s="15"/>
      <c r="I5" s="15"/>
      <c r="J5" s="15"/>
      <c r="L5" s="182"/>
      <c r="M5" s="182"/>
    </row>
    <row r="6" spans="1:13" x14ac:dyDescent="0.2">
      <c r="A6" s="15"/>
      <c r="B6" s="15"/>
      <c r="C6" s="15"/>
      <c r="D6" s="15" t="s">
        <v>120</v>
      </c>
      <c r="E6" s="15"/>
      <c r="F6" s="15"/>
      <c r="G6" s="15"/>
      <c r="H6" s="15"/>
      <c r="I6" s="15"/>
      <c r="J6" s="15"/>
      <c r="K6" s="15"/>
      <c r="L6" s="182"/>
      <c r="M6" s="182"/>
    </row>
    <row r="7" spans="1:13" x14ac:dyDescent="0.2">
      <c r="D7" s="67" t="s">
        <v>85</v>
      </c>
      <c r="K7" s="15"/>
      <c r="L7" s="182"/>
      <c r="M7" s="182"/>
    </row>
    <row r="8" spans="1:13" ht="18" x14ac:dyDescent="0.25">
      <c r="A8" s="60" t="s">
        <v>49</v>
      </c>
      <c r="L8" s="182"/>
      <c r="M8" s="182"/>
    </row>
    <row r="9" spans="1:13" ht="16.5" thickBot="1" x14ac:dyDescent="0.3">
      <c r="F9" s="28" t="s">
        <v>34</v>
      </c>
      <c r="L9" s="182"/>
      <c r="M9" s="182"/>
    </row>
    <row r="10" spans="1:13" ht="13.5" thickBot="1" x14ac:dyDescent="0.25">
      <c r="B10" s="45" t="s">
        <v>74</v>
      </c>
      <c r="C10" s="46">
        <f ca="1">NOW()</f>
        <v>42808.597982060186</v>
      </c>
      <c r="F10" s="31"/>
      <c r="G10" s="11"/>
      <c r="H10" s="11"/>
      <c r="I10" s="11"/>
      <c r="J10" s="11"/>
      <c r="K10" s="12"/>
      <c r="L10" s="182"/>
      <c r="M10" s="182"/>
    </row>
    <row r="11" spans="1:13" ht="13.5" thickBot="1" x14ac:dyDescent="0.25">
      <c r="C11" s="27" t="s">
        <v>31</v>
      </c>
      <c r="D11" s="194"/>
      <c r="F11" s="13"/>
      <c r="G11" s="15"/>
      <c r="H11" s="32" t="s">
        <v>35</v>
      </c>
      <c r="I11" s="15"/>
      <c r="J11" s="56" t="e">
        <f>PMT(D11/12,D14*12,D22)*-1</f>
        <v>#NUM!</v>
      </c>
      <c r="K11" s="16"/>
      <c r="L11" s="182"/>
      <c r="M11" s="182"/>
    </row>
    <row r="12" spans="1:13" ht="13.5" thickBot="1" x14ac:dyDescent="0.25">
      <c r="C12" s="27" t="s">
        <v>80</v>
      </c>
      <c r="D12" s="197"/>
      <c r="F12" s="13"/>
      <c r="G12" s="15"/>
      <c r="H12" s="32" t="s">
        <v>36</v>
      </c>
      <c r="I12" s="15"/>
      <c r="J12" s="56"/>
      <c r="K12" s="16"/>
      <c r="L12" s="434"/>
      <c r="M12" s="182"/>
    </row>
    <row r="13" spans="1:13" ht="13.5" thickBot="1" x14ac:dyDescent="0.25">
      <c r="C13" s="350" t="s">
        <v>272</v>
      </c>
      <c r="F13" s="13"/>
      <c r="G13" s="15"/>
      <c r="H13" s="33" t="s">
        <v>37</v>
      </c>
      <c r="I13" s="15"/>
      <c r="J13" s="56">
        <v>28</v>
      </c>
      <c r="K13" s="16"/>
      <c r="L13" s="434"/>
      <c r="M13" s="182"/>
    </row>
    <row r="14" spans="1:13" ht="13.5" thickBot="1" x14ac:dyDescent="0.25">
      <c r="C14" s="27" t="s">
        <v>45</v>
      </c>
      <c r="D14" s="195"/>
      <c r="F14" s="13"/>
      <c r="G14" s="15"/>
      <c r="H14" s="33" t="s">
        <v>38</v>
      </c>
      <c r="I14" s="15"/>
      <c r="J14" s="56">
        <f>D18*0.98*0.026/12</f>
        <v>0</v>
      </c>
      <c r="K14" s="16"/>
      <c r="L14" s="191"/>
      <c r="M14" s="182"/>
    </row>
    <row r="15" spans="1:13" ht="13.5" thickBot="1" x14ac:dyDescent="0.25">
      <c r="C15" s="27" t="s">
        <v>33</v>
      </c>
      <c r="D15" s="198"/>
      <c r="F15" s="13"/>
      <c r="G15" s="15"/>
      <c r="H15" s="32"/>
      <c r="I15" s="15"/>
      <c r="J15" s="56"/>
      <c r="K15" s="16"/>
      <c r="L15" s="182"/>
      <c r="M15" s="182"/>
    </row>
    <row r="16" spans="1:13" ht="13.5" thickBot="1" x14ac:dyDescent="0.25">
      <c r="C16" s="32" t="s">
        <v>128</v>
      </c>
      <c r="D16" s="196"/>
      <c r="F16" s="13"/>
      <c r="G16" s="15"/>
      <c r="H16" s="32" t="s">
        <v>40</v>
      </c>
      <c r="I16" s="15"/>
      <c r="J16" s="56">
        <f>D17/12</f>
        <v>0</v>
      </c>
      <c r="K16" s="16"/>
      <c r="L16" s="182"/>
      <c r="M16" s="182"/>
    </row>
    <row r="17" spans="1:11" ht="13.5" thickBot="1" x14ac:dyDescent="0.25">
      <c r="C17" s="29" t="s">
        <v>173</v>
      </c>
      <c r="D17" s="190"/>
      <c r="F17" s="13"/>
      <c r="G17" s="15"/>
      <c r="H17" s="32" t="s">
        <v>128</v>
      </c>
      <c r="I17" s="15"/>
      <c r="J17" s="192">
        <f>D16</f>
        <v>0</v>
      </c>
      <c r="K17" s="16"/>
    </row>
    <row r="18" spans="1:11" x14ac:dyDescent="0.2">
      <c r="C18" s="27" t="s">
        <v>23</v>
      </c>
      <c r="D18" s="41">
        <f>'Worksheet #1'!J56</f>
        <v>0</v>
      </c>
      <c r="F18" s="13"/>
      <c r="G18" s="15"/>
      <c r="H18" s="35" t="s">
        <v>41</v>
      </c>
      <c r="I18" s="15"/>
      <c r="J18" s="61" t="e">
        <f>J11+J13+J15+J16</f>
        <v>#NUM!</v>
      </c>
      <c r="K18" s="16"/>
    </row>
    <row r="19" spans="1:11" x14ac:dyDescent="0.2">
      <c r="C19" s="27" t="s">
        <v>28</v>
      </c>
      <c r="D19" s="41">
        <f>D18*D15</f>
        <v>0</v>
      </c>
      <c r="F19" s="13"/>
      <c r="G19" s="15"/>
      <c r="H19" s="34" t="s">
        <v>42</v>
      </c>
      <c r="I19" s="15"/>
      <c r="J19" s="56"/>
      <c r="K19" s="16"/>
    </row>
    <row r="20" spans="1:11" x14ac:dyDescent="0.2">
      <c r="C20" s="27" t="s">
        <v>29</v>
      </c>
      <c r="D20" s="41">
        <f>D18-D19</f>
        <v>0</v>
      </c>
      <c r="F20" s="13"/>
      <c r="G20" s="15"/>
      <c r="H20" s="34"/>
      <c r="I20" s="15"/>
      <c r="J20" s="57"/>
      <c r="K20" s="16"/>
    </row>
    <row r="21" spans="1:11" ht="15.75" x14ac:dyDescent="0.25">
      <c r="C21" s="27" t="s">
        <v>159</v>
      </c>
      <c r="D21" s="65">
        <f>D20*(D12*0.01)</f>
        <v>0</v>
      </c>
      <c r="F21" s="13"/>
      <c r="G21" s="15"/>
      <c r="H21" s="15"/>
      <c r="I21" s="36" t="s">
        <v>115</v>
      </c>
      <c r="J21" s="15"/>
      <c r="K21" s="176" t="e">
        <f>J11+J14+J15+J16+J17</f>
        <v>#NUM!</v>
      </c>
    </row>
    <row r="22" spans="1:11" ht="13.5" thickBot="1" x14ac:dyDescent="0.25">
      <c r="C22" s="27" t="s">
        <v>30</v>
      </c>
      <c r="D22" s="42">
        <f>D20+D21</f>
        <v>0</v>
      </c>
      <c r="F22" s="19"/>
      <c r="G22" s="20"/>
      <c r="H22" s="20"/>
      <c r="I22" s="37" t="s">
        <v>43</v>
      </c>
      <c r="J22" s="20"/>
      <c r="K22" s="38"/>
    </row>
    <row r="24" spans="1:11" ht="18.75" thickBot="1" x14ac:dyDescent="0.3">
      <c r="A24" s="59" t="s">
        <v>53</v>
      </c>
      <c r="D24" s="15"/>
      <c r="E24" s="15"/>
      <c r="F24" s="15"/>
      <c r="G24" s="15"/>
      <c r="H24" s="15"/>
      <c r="I24" s="15"/>
      <c r="J24" s="15"/>
      <c r="K24" s="15"/>
    </row>
    <row r="25" spans="1:11" x14ac:dyDescent="0.2">
      <c r="A25" s="31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x14ac:dyDescent="0.2">
      <c r="A26" s="13"/>
      <c r="B26" s="15"/>
      <c r="C26" s="47" t="s">
        <v>54</v>
      </c>
      <c r="D26" s="54">
        <v>0</v>
      </c>
      <c r="E26" s="178"/>
      <c r="F26" s="15"/>
      <c r="G26" s="15"/>
      <c r="H26" s="15"/>
      <c r="I26" s="47" t="s">
        <v>177</v>
      </c>
      <c r="J26" s="54">
        <f>J16*12</f>
        <v>0</v>
      </c>
      <c r="K26" s="16"/>
    </row>
    <row r="27" spans="1:11" x14ac:dyDescent="0.2">
      <c r="A27" s="13"/>
      <c r="B27" s="15"/>
      <c r="C27" s="47" t="s">
        <v>55</v>
      </c>
      <c r="D27" s="54">
        <v>0</v>
      </c>
      <c r="E27" s="178"/>
      <c r="F27" s="15"/>
      <c r="G27" s="15"/>
      <c r="H27" s="15"/>
      <c r="I27" s="47" t="s">
        <v>178</v>
      </c>
      <c r="J27" s="206">
        <f>J16*2</f>
        <v>0</v>
      </c>
      <c r="K27" s="16"/>
    </row>
    <row r="28" spans="1:11" x14ac:dyDescent="0.2">
      <c r="A28" s="13"/>
      <c r="B28" s="15"/>
      <c r="C28" s="47" t="s">
        <v>56</v>
      </c>
      <c r="D28" s="54">
        <v>325</v>
      </c>
      <c r="E28" s="15"/>
      <c r="F28" s="15"/>
      <c r="G28" s="15"/>
      <c r="H28" s="15"/>
      <c r="I28" s="47" t="s">
        <v>62</v>
      </c>
      <c r="J28" s="54">
        <f>J13*9</f>
        <v>252</v>
      </c>
      <c r="K28" s="16"/>
    </row>
    <row r="29" spans="1:11" x14ac:dyDescent="0.2">
      <c r="A29" s="13"/>
      <c r="B29" s="15"/>
      <c r="C29" s="47" t="s">
        <v>57</v>
      </c>
      <c r="D29" s="54">
        <v>43</v>
      </c>
      <c r="E29" s="15"/>
      <c r="F29" s="15"/>
      <c r="G29" s="15"/>
      <c r="H29" s="15"/>
      <c r="I29" s="47" t="s">
        <v>176</v>
      </c>
      <c r="J29" s="54">
        <f>0.0027*D22</f>
        <v>0</v>
      </c>
      <c r="K29" s="180"/>
    </row>
    <row r="30" spans="1:11" x14ac:dyDescent="0.2">
      <c r="A30" s="13"/>
      <c r="B30" s="15"/>
      <c r="C30" s="47" t="s">
        <v>159</v>
      </c>
      <c r="D30" s="54">
        <f>D21</f>
        <v>0</v>
      </c>
      <c r="E30" s="15"/>
      <c r="F30" s="15"/>
      <c r="G30" s="15"/>
      <c r="H30" s="15"/>
      <c r="I30" s="47" t="s">
        <v>64</v>
      </c>
      <c r="J30" s="54">
        <v>100</v>
      </c>
      <c r="K30" s="16"/>
    </row>
    <row r="31" spans="1:11" x14ac:dyDescent="0.2">
      <c r="A31" s="13"/>
      <c r="B31" s="15"/>
      <c r="C31" s="47" t="s">
        <v>172</v>
      </c>
      <c r="D31" s="54">
        <v>30</v>
      </c>
      <c r="E31" s="15"/>
      <c r="F31" s="15"/>
      <c r="G31" s="15"/>
      <c r="H31" s="15"/>
      <c r="I31" s="47" t="s">
        <v>116</v>
      </c>
      <c r="J31" s="54">
        <v>81</v>
      </c>
      <c r="K31" s="16"/>
    </row>
    <row r="32" spans="1:11" x14ac:dyDescent="0.2">
      <c r="A32" s="13"/>
      <c r="B32" s="15"/>
      <c r="C32" s="47" t="s">
        <v>171</v>
      </c>
      <c r="D32" s="54">
        <v>20</v>
      </c>
      <c r="E32" s="15"/>
      <c r="F32" s="15"/>
      <c r="G32" s="15"/>
      <c r="H32" s="15"/>
      <c r="I32" s="47" t="s">
        <v>65</v>
      </c>
      <c r="J32" s="54">
        <v>100</v>
      </c>
      <c r="K32" s="16"/>
    </row>
    <row r="33" spans="1:11" x14ac:dyDescent="0.2">
      <c r="A33" s="13"/>
      <c r="B33" s="15"/>
      <c r="C33" s="47" t="s">
        <v>60</v>
      </c>
      <c r="D33" s="54">
        <f>D22*D11/360*15</f>
        <v>0</v>
      </c>
      <c r="E33" s="15"/>
      <c r="F33" s="15"/>
      <c r="G33" s="15"/>
      <c r="H33" s="15"/>
      <c r="K33" s="16"/>
    </row>
    <row r="34" spans="1:11" x14ac:dyDescent="0.2">
      <c r="A34" s="13"/>
      <c r="B34" s="15"/>
      <c r="C34" s="47"/>
      <c r="D34" s="54"/>
      <c r="E34" s="15"/>
      <c r="F34" s="15"/>
      <c r="G34" s="15"/>
      <c r="H34" s="15"/>
      <c r="I34" s="47"/>
      <c r="J34" s="54"/>
      <c r="K34" s="16"/>
    </row>
    <row r="35" spans="1:11" x14ac:dyDescent="0.2">
      <c r="A35" s="13"/>
      <c r="B35" s="15"/>
      <c r="C35" s="32" t="s">
        <v>61</v>
      </c>
      <c r="D35" s="54">
        <f>SUM(D26:D34)</f>
        <v>418</v>
      </c>
      <c r="E35" s="15"/>
      <c r="F35" s="15"/>
      <c r="G35" s="15"/>
      <c r="H35" s="15"/>
      <c r="I35" s="32" t="s">
        <v>66</v>
      </c>
      <c r="J35" s="54">
        <f>SUM(J26:J34)</f>
        <v>533</v>
      </c>
      <c r="K35" s="16"/>
    </row>
    <row r="36" spans="1:11" x14ac:dyDescent="0.2">
      <c r="A36" s="13"/>
      <c r="B36" s="15"/>
      <c r="C36" s="34"/>
      <c r="D36" s="15"/>
      <c r="E36" s="15"/>
      <c r="F36" s="15"/>
      <c r="G36" s="15"/>
      <c r="H36" s="15"/>
      <c r="I36" s="15"/>
      <c r="J36" s="15"/>
      <c r="K36" s="16"/>
    </row>
    <row r="37" spans="1:11" ht="15.75" x14ac:dyDescent="0.25">
      <c r="A37" s="13"/>
      <c r="B37" s="15"/>
      <c r="C37" s="15"/>
      <c r="D37" s="15"/>
      <c r="E37" s="15"/>
      <c r="F37" s="15"/>
      <c r="G37" s="15"/>
      <c r="H37" s="15"/>
      <c r="I37" s="15"/>
      <c r="J37" s="32" t="s">
        <v>67</v>
      </c>
      <c r="K37" s="209">
        <f>D35+J35</f>
        <v>951</v>
      </c>
    </row>
    <row r="38" spans="1:11" ht="13.5" thickBo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38"/>
    </row>
    <row r="42" spans="1:11" ht="18.75" thickBot="1" x14ac:dyDescent="0.3">
      <c r="A42" s="59" t="s">
        <v>180</v>
      </c>
    </row>
    <row r="43" spans="1:11" x14ac:dyDescent="0.2">
      <c r="A43" s="31"/>
      <c r="B43" s="11"/>
      <c r="C43" s="11"/>
      <c r="D43" s="11"/>
      <c r="E43" s="11"/>
      <c r="F43" s="11"/>
      <c r="G43" s="11"/>
      <c r="H43" s="11"/>
      <c r="I43" s="11"/>
      <c r="J43" s="11"/>
      <c r="K43" s="12"/>
    </row>
    <row r="44" spans="1:11" x14ac:dyDescent="0.2">
      <c r="A44" s="13"/>
      <c r="B44" s="15"/>
      <c r="C44" s="47" t="s">
        <v>60</v>
      </c>
      <c r="D44" s="54">
        <f>D33</f>
        <v>0</v>
      </c>
      <c r="E44" s="15"/>
      <c r="F44" s="105"/>
      <c r="G44" s="15"/>
      <c r="H44" s="15"/>
      <c r="I44" s="210" t="s">
        <v>187</v>
      </c>
      <c r="K44" s="16"/>
    </row>
    <row r="45" spans="1:11" x14ac:dyDescent="0.2">
      <c r="A45" s="13"/>
      <c r="B45" s="15"/>
      <c r="C45" s="47" t="s">
        <v>178</v>
      </c>
      <c r="D45" s="206">
        <f>J27</f>
        <v>0</v>
      </c>
      <c r="E45" s="15"/>
      <c r="F45" s="15"/>
      <c r="G45" s="15"/>
      <c r="H45" s="15"/>
      <c r="I45" s="210" t="s">
        <v>188</v>
      </c>
      <c r="K45" s="16"/>
    </row>
    <row r="46" spans="1:11" ht="15.75" x14ac:dyDescent="0.25">
      <c r="A46" s="13"/>
      <c r="B46" s="15"/>
      <c r="C46" s="47" t="s">
        <v>62</v>
      </c>
      <c r="D46" s="54">
        <f>J28</f>
        <v>252</v>
      </c>
      <c r="F46" s="105"/>
      <c r="G46" s="15"/>
      <c r="H46" s="15"/>
      <c r="I46" s="211">
        <f>D16*12</f>
        <v>0</v>
      </c>
      <c r="K46" s="16"/>
    </row>
    <row r="47" spans="1:11" x14ac:dyDescent="0.2">
      <c r="A47" s="13"/>
      <c r="B47" s="15"/>
      <c r="C47" s="47" t="s">
        <v>65</v>
      </c>
      <c r="D47" s="54">
        <f>J32</f>
        <v>100</v>
      </c>
      <c r="G47" s="15"/>
      <c r="H47" s="15"/>
      <c r="I47" s="210" t="s">
        <v>184</v>
      </c>
      <c r="K47" s="16"/>
    </row>
    <row r="48" spans="1:11" x14ac:dyDescent="0.2">
      <c r="A48" s="13"/>
      <c r="B48" s="15"/>
      <c r="C48" s="216"/>
      <c r="D48" s="216"/>
      <c r="E48" s="15"/>
      <c r="G48" s="15"/>
      <c r="H48" s="15"/>
      <c r="I48" s="210" t="s">
        <v>185</v>
      </c>
      <c r="K48" s="16"/>
    </row>
    <row r="49" spans="1:11" ht="15.75" x14ac:dyDescent="0.25">
      <c r="A49" s="13"/>
      <c r="B49" s="15"/>
      <c r="C49" s="214"/>
      <c r="D49" s="212"/>
      <c r="F49" s="105"/>
      <c r="G49" s="15"/>
      <c r="H49" s="15"/>
      <c r="I49" s="211">
        <f>J26</f>
        <v>0</v>
      </c>
      <c r="K49" s="16"/>
    </row>
    <row r="50" spans="1:11" x14ac:dyDescent="0.2">
      <c r="A50" s="13"/>
      <c r="B50" s="15"/>
      <c r="C50" s="215"/>
      <c r="D50" s="213"/>
      <c r="F50" s="105"/>
      <c r="G50" s="329"/>
      <c r="H50" s="15"/>
      <c r="I50" s="15"/>
      <c r="J50" s="15"/>
      <c r="K50" s="16"/>
    </row>
    <row r="51" spans="1:11" ht="15.75" x14ac:dyDescent="0.25">
      <c r="A51" s="13"/>
      <c r="B51" s="15"/>
      <c r="C51" s="49" t="s">
        <v>182</v>
      </c>
      <c r="D51" s="208">
        <f>D44+D45+D46+D47</f>
        <v>352</v>
      </c>
      <c r="E51" s="15"/>
      <c r="G51" s="329"/>
      <c r="H51" s="15"/>
      <c r="J51" s="15"/>
      <c r="K51" s="16"/>
    </row>
    <row r="52" spans="1:11" ht="15.75" x14ac:dyDescent="0.25">
      <c r="A52" s="13"/>
      <c r="B52" s="15"/>
      <c r="C52" s="49" t="s">
        <v>68</v>
      </c>
      <c r="D52" s="208">
        <f>D19</f>
        <v>0</v>
      </c>
      <c r="E52" s="15"/>
      <c r="F52" s="15"/>
      <c r="G52" s="15"/>
      <c r="H52" s="15"/>
      <c r="J52" s="48" t="s">
        <v>183</v>
      </c>
      <c r="K52" s="202">
        <f>D51+D52</f>
        <v>352</v>
      </c>
    </row>
    <row r="53" spans="1:11" ht="13.5" thickBot="1" x14ac:dyDescent="0.2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38"/>
    </row>
    <row r="55" spans="1:11" ht="15.75" thickBot="1" x14ac:dyDescent="0.25">
      <c r="B55" s="52" t="s">
        <v>71</v>
      </c>
    </row>
    <row r="56" spans="1:11" ht="13.5" thickBot="1" x14ac:dyDescent="0.25">
      <c r="E56" s="27" t="s">
        <v>69</v>
      </c>
      <c r="G56" s="190">
        <v>1000</v>
      </c>
      <c r="H56" s="189" t="s">
        <v>168</v>
      </c>
    </row>
    <row r="57" spans="1:11" ht="13.5" thickBot="1" x14ac:dyDescent="0.25">
      <c r="E57" s="27" t="s">
        <v>70</v>
      </c>
      <c r="G57" s="190">
        <v>1000</v>
      </c>
    </row>
    <row r="58" spans="1:11" ht="15.75" x14ac:dyDescent="0.25">
      <c r="I58" s="4" t="s">
        <v>72</v>
      </c>
      <c r="K58" s="43">
        <f>G56+G57</f>
        <v>2000</v>
      </c>
    </row>
    <row r="62" spans="1:11" x14ac:dyDescent="0.2">
      <c r="B62" s="58" t="s">
        <v>73</v>
      </c>
    </row>
    <row r="65" spans="1:11" ht="15.75" x14ac:dyDescent="0.25">
      <c r="B65" s="44"/>
      <c r="C65" s="44"/>
      <c r="D65" s="44"/>
      <c r="E65" s="62" t="s">
        <v>75</v>
      </c>
      <c r="F65" s="44"/>
      <c r="G65" s="203">
        <f>'Worksheet #1'!J5</f>
        <v>0</v>
      </c>
      <c r="H65" s="63" t="s">
        <v>47</v>
      </c>
      <c r="I65" s="204">
        <f>'Worksheet #1'!J3</f>
        <v>0</v>
      </c>
      <c r="J65" s="44"/>
    </row>
    <row r="68" spans="1:11" x14ac:dyDescent="0.2">
      <c r="A68" s="15"/>
      <c r="B68" s="15"/>
      <c r="C68" s="35" t="s">
        <v>79</v>
      </c>
      <c r="D68" s="15" t="s">
        <v>119</v>
      </c>
      <c r="E68" s="15"/>
      <c r="F68" s="15"/>
      <c r="G68" s="15"/>
      <c r="H68" s="15"/>
      <c r="I68" s="15"/>
      <c r="J68" s="15"/>
    </row>
    <row r="69" spans="1:11" x14ac:dyDescent="0.2">
      <c r="A69" s="15"/>
      <c r="B69" s="15"/>
      <c r="C69" s="15"/>
      <c r="D69" s="15" t="s">
        <v>84</v>
      </c>
      <c r="E69" s="15"/>
      <c r="F69" s="15"/>
      <c r="G69" s="15"/>
      <c r="H69" s="15"/>
      <c r="I69" s="15"/>
      <c r="J69" s="15"/>
    </row>
    <row r="70" spans="1:11" x14ac:dyDescent="0.2">
      <c r="A70" s="15"/>
      <c r="B70" s="15"/>
      <c r="C70" s="15"/>
      <c r="D70" s="15" t="s">
        <v>120</v>
      </c>
      <c r="E70" s="15"/>
      <c r="F70" s="15"/>
      <c r="G70" s="15"/>
      <c r="H70" s="15"/>
      <c r="I70" s="15"/>
      <c r="J70" s="15"/>
      <c r="K70" s="15"/>
    </row>
    <row r="71" spans="1:11" x14ac:dyDescent="0.2">
      <c r="D71" s="67" t="s">
        <v>85</v>
      </c>
      <c r="K71" s="15"/>
    </row>
    <row r="72" spans="1:11" ht="18" x14ac:dyDescent="0.25">
      <c r="A72" s="60" t="s">
        <v>288</v>
      </c>
    </row>
    <row r="73" spans="1:11" ht="16.5" thickBot="1" x14ac:dyDescent="0.3">
      <c r="D73" s="216"/>
      <c r="F73" s="28" t="s">
        <v>34</v>
      </c>
    </row>
    <row r="74" spans="1:11" ht="13.5" thickBot="1" x14ac:dyDescent="0.25">
      <c r="B74" s="45" t="s">
        <v>74</v>
      </c>
      <c r="C74" s="46">
        <f ca="1">NOW()</f>
        <v>42808.597982060186</v>
      </c>
      <c r="D74" s="216"/>
      <c r="F74" s="31"/>
      <c r="G74" s="11"/>
      <c r="H74" s="11"/>
      <c r="I74" s="11"/>
      <c r="J74" s="11"/>
      <c r="K74" s="12"/>
    </row>
    <row r="75" spans="1:11" ht="13.5" thickBot="1" x14ac:dyDescent="0.25">
      <c r="C75" s="27" t="s">
        <v>31</v>
      </c>
      <c r="D75" s="443"/>
      <c r="F75" s="13"/>
      <c r="G75" s="15"/>
      <c r="H75" s="32" t="s">
        <v>35</v>
      </c>
      <c r="I75" s="15"/>
      <c r="J75" s="56" t="e">
        <f>PMT(D75/12,D78*12,D86)*-1</f>
        <v>#NUM!</v>
      </c>
      <c r="K75" s="16"/>
    </row>
    <row r="76" spans="1:11" x14ac:dyDescent="0.2">
      <c r="C76" s="27"/>
      <c r="D76" s="435"/>
      <c r="F76" s="13"/>
      <c r="G76" s="15"/>
      <c r="H76" s="32" t="s">
        <v>36</v>
      </c>
      <c r="I76" s="15"/>
      <c r="J76" s="56"/>
      <c r="K76" s="16"/>
    </row>
    <row r="77" spans="1:11" x14ac:dyDescent="0.2">
      <c r="C77" s="350" t="s">
        <v>272</v>
      </c>
      <c r="D77" s="436"/>
      <c r="F77" s="13"/>
      <c r="G77" s="15"/>
      <c r="H77" s="33" t="s">
        <v>37</v>
      </c>
      <c r="I77" s="15"/>
      <c r="J77" s="56">
        <v>28</v>
      </c>
      <c r="K77" s="16"/>
    </row>
    <row r="78" spans="1:11" x14ac:dyDescent="0.2">
      <c r="C78" s="27" t="s">
        <v>45</v>
      </c>
      <c r="D78" s="399">
        <f>D14</f>
        <v>0</v>
      </c>
      <c r="F78" s="13"/>
      <c r="G78" s="15"/>
      <c r="H78" s="33" t="s">
        <v>38</v>
      </c>
      <c r="I78" s="15"/>
      <c r="J78" s="56">
        <f>D82*0.98*0.026/12</f>
        <v>0</v>
      </c>
      <c r="K78" s="16"/>
    </row>
    <row r="79" spans="1:11" x14ac:dyDescent="0.2">
      <c r="C79" s="27"/>
      <c r="D79" s="437"/>
      <c r="F79" s="13"/>
      <c r="G79" s="15"/>
      <c r="H79" s="32"/>
      <c r="I79" s="15"/>
      <c r="J79" s="56"/>
      <c r="K79" s="16"/>
    </row>
    <row r="80" spans="1:11" x14ac:dyDescent="0.2">
      <c r="C80" s="32" t="s">
        <v>128</v>
      </c>
      <c r="D80" s="438">
        <f t="shared" ref="D80:D86" si="0">D16</f>
        <v>0</v>
      </c>
      <c r="F80" s="13"/>
      <c r="G80" s="15"/>
      <c r="H80" s="32" t="s">
        <v>40</v>
      </c>
      <c r="I80" s="15"/>
      <c r="J80" s="56">
        <f>D81/12</f>
        <v>0</v>
      </c>
      <c r="K80" s="16"/>
    </row>
    <row r="81" spans="1:11" x14ac:dyDescent="0.2">
      <c r="C81" s="29" t="s">
        <v>173</v>
      </c>
      <c r="D81" s="439">
        <f t="shared" si="0"/>
        <v>0</v>
      </c>
      <c r="F81" s="13"/>
      <c r="G81" s="15"/>
      <c r="H81" s="32" t="s">
        <v>128</v>
      </c>
      <c r="I81" s="15"/>
      <c r="J81" s="192">
        <f>D80</f>
        <v>0</v>
      </c>
      <c r="K81" s="16"/>
    </row>
    <row r="82" spans="1:11" x14ac:dyDescent="0.2">
      <c r="C82" s="27" t="s">
        <v>23</v>
      </c>
      <c r="D82" s="440">
        <f t="shared" si="0"/>
        <v>0</v>
      </c>
      <c r="F82" s="13"/>
      <c r="G82" s="15"/>
      <c r="H82" s="35" t="s">
        <v>41</v>
      </c>
      <c r="I82" s="15"/>
      <c r="J82" s="61" t="e">
        <f>J75+J77+J79+J80</f>
        <v>#NUM!</v>
      </c>
      <c r="K82" s="16"/>
    </row>
    <row r="83" spans="1:11" x14ac:dyDescent="0.2">
      <c r="C83" s="27" t="s">
        <v>28</v>
      </c>
      <c r="D83" s="440">
        <f t="shared" si="0"/>
        <v>0</v>
      </c>
      <c r="F83" s="13"/>
      <c r="G83" s="15"/>
      <c r="H83" s="34" t="s">
        <v>42</v>
      </c>
      <c r="I83" s="15"/>
      <c r="J83" s="56"/>
      <c r="K83" s="16"/>
    </row>
    <row r="84" spans="1:11" x14ac:dyDescent="0.2">
      <c r="C84" s="27" t="s">
        <v>29</v>
      </c>
      <c r="D84" s="440">
        <f t="shared" si="0"/>
        <v>0</v>
      </c>
      <c r="F84" s="13"/>
      <c r="G84" s="15"/>
      <c r="H84" s="34"/>
      <c r="I84" s="15"/>
      <c r="J84" s="57"/>
      <c r="K84" s="16"/>
    </row>
    <row r="85" spans="1:11" ht="15.75" x14ac:dyDescent="0.25">
      <c r="C85" s="27" t="s">
        <v>159</v>
      </c>
      <c r="D85" s="440">
        <f t="shared" si="0"/>
        <v>0</v>
      </c>
      <c r="F85" s="13"/>
      <c r="G85" s="15"/>
      <c r="H85" s="15"/>
      <c r="I85" s="36" t="s">
        <v>115</v>
      </c>
      <c r="J85" s="15"/>
      <c r="K85" s="176" t="e">
        <f>J75+J78+J79+J80+J81</f>
        <v>#NUM!</v>
      </c>
    </row>
    <row r="86" spans="1:11" ht="13.5" thickBot="1" x14ac:dyDescent="0.25">
      <c r="C86" s="27" t="s">
        <v>30</v>
      </c>
      <c r="D86" s="441">
        <f t="shared" si="0"/>
        <v>0</v>
      </c>
      <c r="F86" s="19"/>
      <c r="G86" s="20"/>
      <c r="H86" s="20"/>
      <c r="I86" s="37" t="s">
        <v>43</v>
      </c>
      <c r="J86" s="20"/>
      <c r="K86" s="38"/>
    </row>
    <row r="87" spans="1:11" x14ac:dyDescent="0.2">
      <c r="D87" s="216"/>
    </row>
    <row r="88" spans="1:11" ht="18.75" thickBot="1" x14ac:dyDescent="0.3">
      <c r="A88" s="59" t="s">
        <v>53</v>
      </c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31"/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x14ac:dyDescent="0.2">
      <c r="A90" s="13"/>
      <c r="B90" s="15"/>
      <c r="C90" s="47" t="s">
        <v>54</v>
      </c>
      <c r="D90" s="54">
        <v>0</v>
      </c>
      <c r="E90" s="178"/>
      <c r="F90" s="15"/>
      <c r="G90" s="15"/>
      <c r="H90" s="15"/>
      <c r="I90" s="47" t="s">
        <v>177</v>
      </c>
      <c r="J90" s="54">
        <f>J80*12</f>
        <v>0</v>
      </c>
      <c r="K90" s="16"/>
    </row>
    <row r="91" spans="1:11" x14ac:dyDescent="0.2">
      <c r="A91" s="13"/>
      <c r="B91" s="15"/>
      <c r="C91" s="47" t="s">
        <v>55</v>
      </c>
      <c r="D91" s="54">
        <v>0</v>
      </c>
      <c r="E91" s="178"/>
      <c r="F91" s="15"/>
      <c r="G91" s="15"/>
      <c r="H91" s="15"/>
      <c r="I91" s="47" t="s">
        <v>178</v>
      </c>
      <c r="J91" s="206">
        <f>J80*2</f>
        <v>0</v>
      </c>
      <c r="K91" s="16"/>
    </row>
    <row r="92" spans="1:11" x14ac:dyDescent="0.2">
      <c r="A92" s="13"/>
      <c r="B92" s="15"/>
      <c r="C92" s="47" t="s">
        <v>56</v>
      </c>
      <c r="D92" s="54">
        <v>325</v>
      </c>
      <c r="E92" s="15"/>
      <c r="F92" s="15"/>
      <c r="G92" s="15"/>
      <c r="H92" s="15"/>
      <c r="I92" s="47" t="s">
        <v>62</v>
      </c>
      <c r="J92" s="54">
        <f>J77*9</f>
        <v>252</v>
      </c>
      <c r="K92" s="16"/>
    </row>
    <row r="93" spans="1:11" x14ac:dyDescent="0.2">
      <c r="A93" s="13"/>
      <c r="B93" s="15"/>
      <c r="C93" s="47" t="s">
        <v>57</v>
      </c>
      <c r="D93" s="54">
        <v>43</v>
      </c>
      <c r="E93" s="15"/>
      <c r="F93" s="15"/>
      <c r="G93" s="15"/>
      <c r="H93" s="15"/>
      <c r="I93" s="47" t="s">
        <v>176</v>
      </c>
      <c r="J93" s="54">
        <f>0.0027*D86</f>
        <v>0</v>
      </c>
      <c r="K93" s="180"/>
    </row>
    <row r="94" spans="1:11" x14ac:dyDescent="0.2">
      <c r="A94" s="13"/>
      <c r="B94" s="15"/>
      <c r="C94" s="47" t="s">
        <v>159</v>
      </c>
      <c r="D94" s="54">
        <f>D85</f>
        <v>0</v>
      </c>
      <c r="E94" s="15"/>
      <c r="F94" s="15"/>
      <c r="G94" s="15"/>
      <c r="H94" s="15"/>
      <c r="I94" s="47" t="s">
        <v>64</v>
      </c>
      <c r="J94" s="54">
        <v>100</v>
      </c>
      <c r="K94" s="16"/>
    </row>
    <row r="95" spans="1:11" x14ac:dyDescent="0.2">
      <c r="A95" s="13"/>
      <c r="B95" s="15"/>
      <c r="C95" s="47" t="s">
        <v>172</v>
      </c>
      <c r="D95" s="54">
        <v>30</v>
      </c>
      <c r="E95" s="15"/>
      <c r="F95" s="15"/>
      <c r="G95" s="15"/>
      <c r="H95" s="15"/>
      <c r="I95" s="47" t="s">
        <v>116</v>
      </c>
      <c r="J95" s="54">
        <v>81</v>
      </c>
      <c r="K95" s="16"/>
    </row>
    <row r="96" spans="1:11" x14ac:dyDescent="0.2">
      <c r="A96" s="13"/>
      <c r="B96" s="15"/>
      <c r="C96" s="47" t="s">
        <v>171</v>
      </c>
      <c r="D96" s="54">
        <v>20</v>
      </c>
      <c r="E96" s="15"/>
      <c r="F96" s="15"/>
      <c r="G96" s="15"/>
      <c r="H96" s="15"/>
      <c r="I96" s="47" t="s">
        <v>65</v>
      </c>
      <c r="J96" s="54">
        <v>100</v>
      </c>
      <c r="K96" s="16"/>
    </row>
    <row r="97" spans="1:11" x14ac:dyDescent="0.2">
      <c r="A97" s="13"/>
      <c r="B97" s="15"/>
      <c r="C97" s="47" t="s">
        <v>60</v>
      </c>
      <c r="D97" s="54">
        <f>D86*D75/360*15</f>
        <v>0</v>
      </c>
      <c r="E97" s="15"/>
      <c r="F97" s="15"/>
      <c r="G97" s="15"/>
      <c r="H97" s="15"/>
      <c r="K97" s="16"/>
    </row>
    <row r="98" spans="1:11" x14ac:dyDescent="0.2">
      <c r="A98" s="13"/>
      <c r="B98" s="15"/>
      <c r="C98" s="47"/>
      <c r="D98" s="54"/>
      <c r="E98" s="15"/>
      <c r="F98" s="15"/>
      <c r="G98" s="15"/>
      <c r="H98" s="15"/>
      <c r="I98" s="47"/>
      <c r="J98" s="54"/>
      <c r="K98" s="16"/>
    </row>
    <row r="99" spans="1:11" x14ac:dyDescent="0.2">
      <c r="A99" s="13"/>
      <c r="B99" s="15"/>
      <c r="C99" s="32" t="s">
        <v>61</v>
      </c>
      <c r="D99" s="54">
        <f>SUM(D90:D98)</f>
        <v>418</v>
      </c>
      <c r="E99" s="15"/>
      <c r="F99" s="15"/>
      <c r="G99" s="15"/>
      <c r="H99" s="15"/>
      <c r="I99" s="32" t="s">
        <v>66</v>
      </c>
      <c r="J99" s="54">
        <f>SUM(J90:J98)</f>
        <v>533</v>
      </c>
      <c r="K99" s="16"/>
    </row>
    <row r="100" spans="1:11" x14ac:dyDescent="0.2">
      <c r="A100" s="13"/>
      <c r="B100" s="15"/>
      <c r="C100" s="34"/>
      <c r="D100" s="15"/>
      <c r="E100" s="15"/>
      <c r="F100" s="15"/>
      <c r="G100" s="15"/>
      <c r="H100" s="15"/>
      <c r="I100" s="15"/>
      <c r="J100" s="15"/>
      <c r="K100" s="16"/>
    </row>
    <row r="101" spans="1:11" ht="15.75" x14ac:dyDescent="0.25">
      <c r="A101" s="13"/>
      <c r="B101" s="15"/>
      <c r="C101" s="15"/>
      <c r="D101" s="15"/>
      <c r="E101" s="15"/>
      <c r="F101" s="15"/>
      <c r="G101" s="15"/>
      <c r="H101" s="15"/>
      <c r="I101" s="15"/>
      <c r="J101" s="32" t="s">
        <v>67</v>
      </c>
      <c r="K101" s="209">
        <f>D99+J99</f>
        <v>951</v>
      </c>
    </row>
    <row r="102" spans="1:11" ht="13.5" thickBot="1" x14ac:dyDescent="0.25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38"/>
    </row>
    <row r="106" spans="1:11" ht="18.75" thickBot="1" x14ac:dyDescent="0.3">
      <c r="A106" s="59" t="s">
        <v>180</v>
      </c>
    </row>
    <row r="107" spans="1:11" x14ac:dyDescent="0.2">
      <c r="A107" s="31"/>
      <c r="B107" s="11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">
      <c r="A108" s="13"/>
      <c r="B108" s="15"/>
      <c r="C108" s="47" t="s">
        <v>60</v>
      </c>
      <c r="D108" s="54">
        <f>D97</f>
        <v>0</v>
      </c>
      <c r="E108" s="15"/>
      <c r="F108" s="105"/>
      <c r="G108" s="15"/>
      <c r="H108" s="15"/>
      <c r="I108" s="210" t="s">
        <v>187</v>
      </c>
      <c r="K108" s="16"/>
    </row>
    <row r="109" spans="1:11" x14ac:dyDescent="0.2">
      <c r="A109" s="13"/>
      <c r="B109" s="15"/>
      <c r="C109" s="47" t="s">
        <v>178</v>
      </c>
      <c r="D109" s="206">
        <f>J91</f>
        <v>0</v>
      </c>
      <c r="E109" s="15"/>
      <c r="F109" s="15"/>
      <c r="G109" s="15"/>
      <c r="H109" s="15"/>
      <c r="I109" s="210" t="s">
        <v>188</v>
      </c>
      <c r="K109" s="16"/>
    </row>
    <row r="110" spans="1:11" ht="15.75" x14ac:dyDescent="0.25">
      <c r="A110" s="13"/>
      <c r="B110" s="15"/>
      <c r="C110" s="47" t="s">
        <v>62</v>
      </c>
      <c r="D110" s="54">
        <f>J92</f>
        <v>252</v>
      </c>
      <c r="F110" s="105"/>
      <c r="G110" s="15"/>
      <c r="H110" s="15"/>
      <c r="I110" s="211">
        <f>D80*12</f>
        <v>0</v>
      </c>
      <c r="K110" s="16"/>
    </row>
    <row r="111" spans="1:11" x14ac:dyDescent="0.2">
      <c r="A111" s="13"/>
      <c r="B111" s="15"/>
      <c r="C111" s="47" t="s">
        <v>65</v>
      </c>
      <c r="D111" s="54">
        <f>J96</f>
        <v>100</v>
      </c>
      <c r="G111" s="15"/>
      <c r="H111" s="15"/>
      <c r="I111" s="210" t="s">
        <v>184</v>
      </c>
      <c r="K111" s="16"/>
    </row>
    <row r="112" spans="1:11" x14ac:dyDescent="0.2">
      <c r="A112" s="13"/>
      <c r="B112" s="15"/>
      <c r="C112" s="216"/>
      <c r="D112" s="216"/>
      <c r="E112" s="15"/>
      <c r="G112" s="15"/>
      <c r="H112" s="15"/>
      <c r="I112" s="210" t="s">
        <v>185</v>
      </c>
      <c r="K112" s="16"/>
    </row>
    <row r="113" spans="1:11" ht="15.75" x14ac:dyDescent="0.25">
      <c r="A113" s="13"/>
      <c r="B113" s="15"/>
      <c r="C113" s="214"/>
      <c r="D113" s="212"/>
      <c r="F113" s="105"/>
      <c r="G113" s="15"/>
      <c r="H113" s="15"/>
      <c r="I113" s="211">
        <f>J90</f>
        <v>0</v>
      </c>
      <c r="K113" s="16"/>
    </row>
    <row r="114" spans="1:11" x14ac:dyDescent="0.2">
      <c r="A114" s="13"/>
      <c r="B114" s="15"/>
      <c r="C114" s="215"/>
      <c r="D114" s="213"/>
      <c r="F114" s="105"/>
      <c r="G114" s="329"/>
      <c r="H114" s="15"/>
      <c r="I114" s="15"/>
      <c r="J114" s="15"/>
      <c r="K114" s="16"/>
    </row>
    <row r="115" spans="1:11" ht="15.75" x14ac:dyDescent="0.25">
      <c r="A115" s="13"/>
      <c r="B115" s="15"/>
      <c r="C115" s="49" t="s">
        <v>182</v>
      </c>
      <c r="D115" s="208">
        <f>D108+D109+D110+D111</f>
        <v>352</v>
      </c>
      <c r="E115" s="15"/>
      <c r="G115" s="329"/>
      <c r="H115" s="15"/>
      <c r="J115" s="15"/>
      <c r="K115" s="16"/>
    </row>
    <row r="116" spans="1:11" ht="15.75" x14ac:dyDescent="0.25">
      <c r="A116" s="13"/>
      <c r="B116" s="15"/>
      <c r="C116" s="49" t="s">
        <v>68</v>
      </c>
      <c r="D116" s="208">
        <f>D83</f>
        <v>0</v>
      </c>
      <c r="E116" s="15"/>
      <c r="F116" s="15"/>
      <c r="G116" s="15"/>
      <c r="H116" s="15"/>
      <c r="J116" s="48" t="s">
        <v>183</v>
      </c>
      <c r="K116" s="202">
        <f>D115+D116</f>
        <v>352</v>
      </c>
    </row>
    <row r="117" spans="1:11" ht="13.5" thickBot="1" x14ac:dyDescent="0.25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38"/>
    </row>
    <row r="119" spans="1:11" ht="15.75" thickBot="1" x14ac:dyDescent="0.25">
      <c r="B119" s="52" t="s">
        <v>71</v>
      </c>
    </row>
    <row r="120" spans="1:11" ht="13.5" thickBot="1" x14ac:dyDescent="0.25">
      <c r="E120" s="27" t="s">
        <v>69</v>
      </c>
      <c r="G120" s="190">
        <v>1000</v>
      </c>
      <c r="H120" s="189" t="s">
        <v>168</v>
      </c>
    </row>
    <row r="121" spans="1:11" ht="13.5" thickBot="1" x14ac:dyDescent="0.25">
      <c r="E121" s="27" t="s">
        <v>70</v>
      </c>
      <c r="G121" s="190">
        <v>1000</v>
      </c>
    </row>
    <row r="122" spans="1:11" ht="15.75" x14ac:dyDescent="0.25">
      <c r="I122" s="4" t="s">
        <v>72</v>
      </c>
      <c r="K122" s="43">
        <f>G120+G121</f>
        <v>2000</v>
      </c>
    </row>
    <row r="126" spans="1:11" x14ac:dyDescent="0.2">
      <c r="B126" s="58" t="s">
        <v>73</v>
      </c>
    </row>
  </sheetData>
  <sheetProtection algorithmName="SHA-512" hashValue="KctJERq9qdjiWQIk4IG2y/eLYgFcrVpjZTlnYjgoVvHQ8iebvYIlio5OsjpvCoFhm//y6SXN4gu5ZnzWm8510A==" saltValue="p8couIc0IwRpZmc73DjH1Q==" spinCount="100000" sheet="1" objects="1" scenarios="1"/>
  <phoneticPr fontId="2" type="noConversion"/>
  <dataValidations count="7">
    <dataValidation type="list" allowBlank="1" showInputMessage="1" showErrorMessage="1" sqref="D16">
      <formula1>"80,85,88,90,95,100,105,110,115,120,125,130"</formula1>
    </dataValidation>
    <dataValidation type="list" allowBlank="1" showInputMessage="1" showErrorMessage="1" sqref="D12">
      <formula1>"0,2.15,3.30"</formula1>
    </dataValidation>
    <dataValidation type="list" allowBlank="1" showInputMessage="1" showErrorMessage="1" sqref="D14">
      <formula1>"30,20,15,10"</formula1>
    </dataValidation>
    <dataValidation type="list" allowBlank="1" showInputMessage="1" showErrorMessage="1" sqref="D15">
      <formula1>"0,.05,.10,.15,.20"</formula1>
    </dataValidation>
    <dataValidation type="list" allowBlank="1" showInputMessage="1" showErrorMessage="1" sqref="D17">
      <formula1>"$795,$995"</formula1>
    </dataValidation>
    <dataValidation type="list" allowBlank="1" showInputMessage="1" showErrorMessage="1" sqref="G56 G120">
      <formula1>"500,1000,2000,3000,4000,5000,6000,8000,9000"</formula1>
    </dataValidation>
    <dataValidation type="list" allowBlank="1" showInputMessage="1" showErrorMessage="1" sqref="G57 G121">
      <formula1>"0,500,1000,2000,3000,5000"</formula1>
    </dataValidation>
  </dataValidations>
  <pageMargins left="0" right="0" top="0" bottom="0" header="0.5" footer="0.5"/>
  <pageSetup scale="90" orientation="portrait" r:id="rId1"/>
  <headerFooter alignWithMargins="0"/>
  <colBreaks count="1" manualBreakCount="1">
    <brk id="11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K59"/>
  <sheetViews>
    <sheetView view="pageLayout" topLeftCell="A19" zoomScaleNormal="100" workbookViewId="0">
      <selection activeCell="E30" sqref="E30"/>
    </sheetView>
  </sheetViews>
  <sheetFormatPr defaultRowHeight="12.75" x14ac:dyDescent="0.2"/>
  <cols>
    <col min="1" max="1" width="3.5703125" customWidth="1"/>
    <col min="9" max="9" width="8.140625" customWidth="1"/>
    <col min="10" max="10" width="10.42578125" customWidth="1"/>
    <col min="11" max="11" width="12.42578125" customWidth="1"/>
  </cols>
  <sheetData>
    <row r="1" spans="1:1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x14ac:dyDescent="0.25">
      <c r="C2" s="50"/>
      <c r="D2" s="50"/>
      <c r="E2" s="50"/>
      <c r="F2" s="332" t="s">
        <v>263</v>
      </c>
      <c r="H2" s="50"/>
      <c r="I2" s="50"/>
      <c r="J2" s="50"/>
      <c r="K2" s="50"/>
    </row>
    <row r="3" spans="1:1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50"/>
      <c r="B5" s="50" t="s">
        <v>90</v>
      </c>
      <c r="C5" s="50"/>
      <c r="D5" s="50"/>
      <c r="E5" s="50"/>
      <c r="F5" s="50"/>
      <c r="G5" s="50"/>
      <c r="H5" s="50"/>
      <c r="I5" s="50"/>
      <c r="J5" s="50"/>
      <c r="K5" s="50"/>
    </row>
    <row r="7" spans="1:11" x14ac:dyDescent="0.2">
      <c r="C7" t="s">
        <v>87</v>
      </c>
    </row>
    <row r="8" spans="1:11" x14ac:dyDescent="0.2">
      <c r="C8" t="s">
        <v>88</v>
      </c>
    </row>
    <row r="9" spans="1:11" x14ac:dyDescent="0.2">
      <c r="C9" t="s">
        <v>89</v>
      </c>
    </row>
    <row r="11" spans="1:11" x14ac:dyDescent="0.2">
      <c r="B11" t="s">
        <v>91</v>
      </c>
    </row>
    <row r="13" spans="1:11" x14ac:dyDescent="0.2">
      <c r="B13" s="71" t="s">
        <v>92</v>
      </c>
      <c r="C13" s="72"/>
      <c r="D13" s="72"/>
      <c r="E13" s="72"/>
      <c r="F13" s="72"/>
      <c r="G13" s="72"/>
      <c r="H13" s="72"/>
      <c r="I13" s="72"/>
      <c r="J13" s="73"/>
    </row>
    <row r="14" spans="1:11" ht="13.5" thickBot="1" x14ac:dyDescent="0.25">
      <c r="B14" s="74"/>
      <c r="C14" s="15"/>
      <c r="D14" s="15"/>
      <c r="E14" s="15"/>
      <c r="F14" s="15"/>
      <c r="G14" s="15"/>
      <c r="H14" s="15"/>
      <c r="I14" s="15"/>
      <c r="J14" s="75"/>
    </row>
    <row r="15" spans="1:11" ht="13.5" thickBot="1" x14ac:dyDescent="0.25">
      <c r="B15" s="74"/>
      <c r="C15" s="330">
        <f>'Worksheet #1'!D4</f>
        <v>0</v>
      </c>
      <c r="D15" s="199"/>
      <c r="E15" s="15"/>
      <c r="F15" s="15"/>
      <c r="G15" s="15"/>
      <c r="H15" s="15"/>
      <c r="I15" s="15"/>
      <c r="J15" s="75"/>
    </row>
    <row r="16" spans="1:11" ht="13.5" thickBot="1" x14ac:dyDescent="0.25">
      <c r="B16" s="74"/>
      <c r="C16" s="330">
        <f>'Worksheet #1'!F4</f>
        <v>0</v>
      </c>
      <c r="D16" s="199"/>
      <c r="E16" s="15"/>
      <c r="F16" s="15"/>
      <c r="G16" s="15"/>
      <c r="H16" s="15"/>
      <c r="I16" s="15"/>
      <c r="J16" s="75"/>
    </row>
    <row r="17" spans="2:10" x14ac:dyDescent="0.2">
      <c r="B17" s="76"/>
      <c r="C17" s="77"/>
      <c r="D17" s="77"/>
      <c r="E17" s="77"/>
      <c r="F17" s="77"/>
      <c r="G17" s="77"/>
      <c r="H17" s="77"/>
      <c r="I17" s="89" t="s">
        <v>93</v>
      </c>
      <c r="J17" s="78">
        <f>D15+D16</f>
        <v>0</v>
      </c>
    </row>
    <row r="19" spans="2:10" x14ac:dyDescent="0.2">
      <c r="B19" s="71" t="s">
        <v>162</v>
      </c>
      <c r="C19" s="72"/>
      <c r="D19" s="72"/>
      <c r="E19" s="72"/>
      <c r="F19" s="72"/>
      <c r="G19" s="72"/>
      <c r="H19" s="72"/>
      <c r="I19" s="72"/>
      <c r="J19" s="73"/>
    </row>
    <row r="20" spans="2:10" x14ac:dyDescent="0.2">
      <c r="B20" s="74"/>
      <c r="C20" s="15"/>
      <c r="D20" s="15"/>
      <c r="E20" s="15"/>
      <c r="F20" s="15"/>
      <c r="G20" s="15"/>
      <c r="H20" s="15"/>
      <c r="I20" s="15"/>
      <c r="J20" s="75"/>
    </row>
    <row r="21" spans="2:10" ht="13.5" thickBot="1" x14ac:dyDescent="0.25">
      <c r="B21" s="74"/>
      <c r="C21" s="15"/>
      <c r="D21" s="15"/>
      <c r="E21" s="15"/>
      <c r="F21" s="15"/>
      <c r="G21" s="15"/>
      <c r="H21" s="15"/>
      <c r="I21" s="15"/>
      <c r="J21" s="75"/>
    </row>
    <row r="22" spans="2:10" ht="13.5" thickBot="1" x14ac:dyDescent="0.25">
      <c r="B22" s="76"/>
      <c r="C22" s="77"/>
      <c r="D22" s="77"/>
      <c r="E22" s="77"/>
      <c r="F22" s="77"/>
      <c r="G22" s="77"/>
      <c r="H22" s="77"/>
      <c r="I22" s="89" t="s">
        <v>124</v>
      </c>
      <c r="J22" s="200"/>
    </row>
    <row r="24" spans="2:10" x14ac:dyDescent="0.2">
      <c r="B24" s="90" t="s">
        <v>94</v>
      </c>
    </row>
    <row r="25" spans="2:10" x14ac:dyDescent="0.2">
      <c r="B25" s="90" t="s">
        <v>95</v>
      </c>
    </row>
    <row r="27" spans="2:10" ht="15.75" x14ac:dyDescent="0.25">
      <c r="C27" s="4" t="s">
        <v>96</v>
      </c>
    </row>
    <row r="28" spans="2:10" x14ac:dyDescent="0.2">
      <c r="D28" t="s">
        <v>97</v>
      </c>
    </row>
    <row r="29" spans="2:10" x14ac:dyDescent="0.2">
      <c r="D29" t="s">
        <v>98</v>
      </c>
    </row>
    <row r="31" spans="2:10" ht="15.75" x14ac:dyDescent="0.25">
      <c r="C31" s="4" t="s">
        <v>99</v>
      </c>
    </row>
    <row r="32" spans="2:10" x14ac:dyDescent="0.2">
      <c r="D32" t="s">
        <v>101</v>
      </c>
    </row>
    <row r="33" spans="2:11" x14ac:dyDescent="0.2">
      <c r="D33" t="s">
        <v>100</v>
      </c>
    </row>
    <row r="34" spans="2:11" x14ac:dyDescent="0.2">
      <c r="D34" t="s">
        <v>102</v>
      </c>
    </row>
    <row r="35" spans="2:11" x14ac:dyDescent="0.2">
      <c r="J35" s="77"/>
    </row>
    <row r="36" spans="2:11" x14ac:dyDescent="0.2">
      <c r="B36" s="79" t="s">
        <v>103</v>
      </c>
      <c r="C36" s="72"/>
      <c r="D36" s="72"/>
      <c r="E36" s="72"/>
      <c r="F36" s="72"/>
      <c r="G36" s="72"/>
      <c r="H36" s="72"/>
      <c r="I36" s="72"/>
      <c r="J36" s="81" t="s">
        <v>160</v>
      </c>
      <c r="K36" s="73"/>
    </row>
    <row r="37" spans="2:11" x14ac:dyDescent="0.2">
      <c r="B37" s="74"/>
      <c r="C37" s="80" t="s">
        <v>104</v>
      </c>
      <c r="D37" s="15"/>
      <c r="E37" s="15"/>
      <c r="F37" s="15"/>
      <c r="G37" s="15"/>
      <c r="H37" s="15"/>
      <c r="I37" s="15"/>
      <c r="J37" s="8" t="s">
        <v>161</v>
      </c>
      <c r="K37" s="82" t="s">
        <v>108</v>
      </c>
    </row>
    <row r="38" spans="2:11" x14ac:dyDescent="0.2">
      <c r="B38" s="74"/>
      <c r="C38" s="15"/>
      <c r="D38" s="15"/>
      <c r="E38" s="15"/>
      <c r="F38" s="83" t="s">
        <v>105</v>
      </c>
      <c r="G38" s="84">
        <v>0.27</v>
      </c>
      <c r="H38" s="15"/>
      <c r="I38" s="15"/>
      <c r="J38" s="93">
        <f>J17*G38</f>
        <v>0</v>
      </c>
      <c r="K38" s="95" t="e">
        <f>'Conv #2'!K19</f>
        <v>#NUM!</v>
      </c>
    </row>
    <row r="39" spans="2:11" x14ac:dyDescent="0.2">
      <c r="B39" s="74"/>
      <c r="C39" s="15"/>
      <c r="D39" s="15"/>
      <c r="E39" s="15"/>
      <c r="F39" s="15"/>
      <c r="G39" s="15"/>
      <c r="H39" s="15"/>
      <c r="I39" s="85"/>
      <c r="J39" s="85"/>
      <c r="K39" s="75"/>
    </row>
    <row r="40" spans="2:11" x14ac:dyDescent="0.2">
      <c r="B40" s="74"/>
      <c r="C40" s="15"/>
      <c r="D40" s="15"/>
      <c r="E40" s="15"/>
      <c r="F40" s="15"/>
      <c r="G40" s="15"/>
      <c r="H40" s="15"/>
      <c r="I40" s="15"/>
      <c r="J40" s="15"/>
      <c r="K40" s="75"/>
    </row>
    <row r="41" spans="2:11" x14ac:dyDescent="0.2">
      <c r="B41" s="76"/>
      <c r="C41" s="77"/>
      <c r="D41" s="77"/>
      <c r="E41" s="77"/>
      <c r="F41" s="86" t="s">
        <v>106</v>
      </c>
      <c r="G41" s="87">
        <v>0.4</v>
      </c>
      <c r="H41" s="77"/>
      <c r="I41" s="77"/>
      <c r="J41" s="94">
        <f>G41*J17</f>
        <v>0</v>
      </c>
      <c r="K41" s="88" t="e">
        <f>K38+J22</f>
        <v>#NUM!</v>
      </c>
    </row>
    <row r="43" spans="2:11" x14ac:dyDescent="0.2">
      <c r="B43" s="79" t="s">
        <v>109</v>
      </c>
      <c r="C43" s="72"/>
      <c r="D43" s="72"/>
      <c r="E43" s="72"/>
      <c r="F43" s="72"/>
      <c r="G43" s="72"/>
      <c r="H43" s="72"/>
      <c r="I43" s="72"/>
      <c r="J43" s="331" t="s">
        <v>107</v>
      </c>
      <c r="K43" s="73"/>
    </row>
    <row r="44" spans="2:11" x14ac:dyDescent="0.2">
      <c r="B44" s="74"/>
      <c r="C44" s="80" t="s">
        <v>110</v>
      </c>
      <c r="D44" s="15"/>
      <c r="E44" s="15"/>
      <c r="F44" s="15"/>
      <c r="G44" s="15"/>
      <c r="H44" s="15"/>
      <c r="I44" s="15"/>
      <c r="J44" s="15"/>
      <c r="K44" s="82" t="s">
        <v>108</v>
      </c>
    </row>
    <row r="45" spans="2:11" x14ac:dyDescent="0.2">
      <c r="B45" s="74"/>
      <c r="C45" s="15"/>
      <c r="D45" s="15"/>
      <c r="E45" s="15"/>
      <c r="F45" s="83" t="s">
        <v>105</v>
      </c>
      <c r="G45" s="84">
        <v>0.31</v>
      </c>
      <c r="H45" s="15"/>
      <c r="I45" s="15"/>
      <c r="J45" s="93">
        <f>J17*G45</f>
        <v>0</v>
      </c>
      <c r="K45" s="91" t="e">
        <f>'FHA #3'!K21</f>
        <v>#NUM!</v>
      </c>
    </row>
    <row r="46" spans="2:11" x14ac:dyDescent="0.2">
      <c r="B46" s="74"/>
      <c r="C46" s="15"/>
      <c r="D46" s="15"/>
      <c r="E46" s="15"/>
      <c r="F46" s="15"/>
      <c r="G46" s="15"/>
      <c r="H46" s="15"/>
      <c r="I46" s="85"/>
      <c r="J46" s="85"/>
      <c r="K46" s="92"/>
    </row>
    <row r="47" spans="2:11" x14ac:dyDescent="0.2">
      <c r="B47" s="74"/>
      <c r="C47" s="311"/>
      <c r="D47" s="15"/>
      <c r="E47" s="15"/>
      <c r="F47" s="83" t="s">
        <v>106</v>
      </c>
      <c r="G47" s="84">
        <v>0.5</v>
      </c>
      <c r="H47" s="15"/>
      <c r="I47" s="15"/>
      <c r="J47" s="93">
        <f>G47*J17</f>
        <v>0</v>
      </c>
      <c r="K47" s="91" t="e">
        <f>K45+J22</f>
        <v>#NUM!</v>
      </c>
    </row>
    <row r="48" spans="2:11" x14ac:dyDescent="0.2">
      <c r="B48" s="76"/>
      <c r="C48" s="77"/>
      <c r="D48" s="77"/>
      <c r="E48" s="86"/>
      <c r="F48" s="89" t="s">
        <v>262</v>
      </c>
      <c r="G48" s="87">
        <v>0.45</v>
      </c>
      <c r="H48" s="77"/>
      <c r="I48" s="77"/>
      <c r="J48" s="94">
        <f>J17*G48</f>
        <v>0</v>
      </c>
      <c r="K48" s="88" t="e">
        <f>K45+J22</f>
        <v>#NUM!</v>
      </c>
    </row>
    <row r="50" spans="2:11" x14ac:dyDescent="0.2">
      <c r="B50" s="79" t="s">
        <v>121</v>
      </c>
      <c r="C50" s="72"/>
      <c r="D50" s="72"/>
      <c r="E50" s="72"/>
      <c r="F50" s="72"/>
      <c r="G50" s="72"/>
      <c r="H50" s="72"/>
      <c r="I50" s="72"/>
      <c r="J50" s="81" t="s">
        <v>160</v>
      </c>
      <c r="K50" s="73"/>
    </row>
    <row r="51" spans="2:11" x14ac:dyDescent="0.2">
      <c r="B51" s="74"/>
      <c r="C51" s="80" t="s">
        <v>122</v>
      </c>
      <c r="D51" s="15"/>
      <c r="E51" s="15"/>
      <c r="F51" s="15"/>
      <c r="G51" s="15"/>
      <c r="H51" s="15"/>
      <c r="I51" s="15"/>
      <c r="J51" s="8" t="s">
        <v>161</v>
      </c>
      <c r="K51" s="82" t="s">
        <v>108</v>
      </c>
    </row>
    <row r="52" spans="2:11" x14ac:dyDescent="0.2">
      <c r="B52" s="74"/>
      <c r="C52" s="15"/>
      <c r="D52" s="15"/>
      <c r="E52" s="15"/>
      <c r="F52" s="83" t="s">
        <v>105</v>
      </c>
      <c r="G52" s="84" t="s">
        <v>123</v>
      </c>
      <c r="H52" s="15"/>
      <c r="I52" s="15"/>
      <c r="J52" s="85" t="s">
        <v>123</v>
      </c>
      <c r="K52" s="82" t="s">
        <v>123</v>
      </c>
    </row>
    <row r="53" spans="2:11" x14ac:dyDescent="0.2">
      <c r="B53" s="74"/>
      <c r="C53" s="15"/>
      <c r="D53" s="15"/>
      <c r="E53" s="15"/>
      <c r="F53" s="15"/>
      <c r="G53" s="15"/>
      <c r="H53" s="15"/>
      <c r="I53" s="85"/>
      <c r="J53" s="85"/>
      <c r="K53" s="75"/>
    </row>
    <row r="54" spans="2:11" x14ac:dyDescent="0.2">
      <c r="B54" s="74"/>
      <c r="C54" s="15"/>
      <c r="D54" s="15"/>
      <c r="E54" s="15"/>
      <c r="F54" s="15"/>
      <c r="G54" s="15"/>
      <c r="H54" s="15"/>
      <c r="I54" s="15"/>
      <c r="J54" s="15"/>
      <c r="K54" s="75"/>
    </row>
    <row r="55" spans="2:11" x14ac:dyDescent="0.2">
      <c r="B55" s="76"/>
      <c r="C55" s="77"/>
      <c r="D55" s="77"/>
      <c r="E55" s="77"/>
      <c r="F55" s="86" t="s">
        <v>106</v>
      </c>
      <c r="G55" s="87">
        <v>0.43</v>
      </c>
      <c r="H55" s="77"/>
      <c r="I55" s="77"/>
      <c r="J55" s="94">
        <f>G55*J17</f>
        <v>0</v>
      </c>
      <c r="K55" s="88" t="e">
        <f>'VA #4'!K21+J22</f>
        <v>#NUM!</v>
      </c>
    </row>
    <row r="59" spans="2:11" x14ac:dyDescent="0.2">
      <c r="C59" s="1" t="s">
        <v>125</v>
      </c>
    </row>
  </sheetData>
  <sheetProtection password="E72E" sheet="1" objects="1" scenarios="1"/>
  <phoneticPr fontId="2" type="noConversion"/>
  <pageMargins left="0" right="0" top="0" bottom="0" header="0.5" footer="0.5"/>
  <pageSetup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J58"/>
  <sheetViews>
    <sheetView view="pageLayout" zoomScaleNormal="100" workbookViewId="0">
      <selection activeCell="E30" sqref="E30"/>
    </sheetView>
  </sheetViews>
  <sheetFormatPr defaultRowHeight="12.75" x14ac:dyDescent="0.2"/>
  <sheetData>
    <row r="1" spans="2:9" ht="23.25" x14ac:dyDescent="0.35">
      <c r="D1" s="70" t="s">
        <v>130</v>
      </c>
    </row>
    <row r="3" spans="2:9" x14ac:dyDescent="0.2">
      <c r="C3" s="27" t="s">
        <v>131</v>
      </c>
      <c r="D3" s="223">
        <f>'Worksheet #1'!D4</f>
        <v>0</v>
      </c>
      <c r="E3" s="224"/>
      <c r="F3" s="224">
        <f>'Worksheet #1'!G4</f>
        <v>0</v>
      </c>
      <c r="G3" s="224"/>
      <c r="H3" s="225"/>
      <c r="I3" s="225"/>
    </row>
    <row r="4" spans="2:9" x14ac:dyDescent="0.2">
      <c r="C4" s="27"/>
      <c r="D4" s="223">
        <f>'Worksheet #1'!F4</f>
        <v>0</v>
      </c>
      <c r="E4" s="224"/>
      <c r="F4" s="224">
        <f>'Worksheet #1'!G4</f>
        <v>0</v>
      </c>
      <c r="G4" s="224"/>
      <c r="H4" s="225"/>
      <c r="I4" s="225"/>
    </row>
    <row r="5" spans="2:9" x14ac:dyDescent="0.2">
      <c r="D5" s="223"/>
      <c r="E5" s="224"/>
      <c r="F5" s="224"/>
      <c r="G5" s="224"/>
      <c r="H5" s="225"/>
      <c r="I5" s="225"/>
    </row>
    <row r="6" spans="2:9" x14ac:dyDescent="0.2">
      <c r="C6" s="27" t="s">
        <v>132</v>
      </c>
      <c r="D6" s="223">
        <f>'Worksheet #1'!J4</f>
        <v>0</v>
      </c>
      <c r="E6" s="224"/>
      <c r="F6" s="224"/>
      <c r="G6" s="224">
        <f>'Worksheet #1'!J3</f>
        <v>0</v>
      </c>
      <c r="H6" s="225"/>
      <c r="I6" s="225"/>
    </row>
    <row r="7" spans="2:9" x14ac:dyDescent="0.2">
      <c r="C7" s="27"/>
      <c r="D7" s="98"/>
      <c r="E7" s="99"/>
      <c r="F7" s="99"/>
      <c r="G7" s="99"/>
    </row>
    <row r="8" spans="2:9" x14ac:dyDescent="0.2">
      <c r="C8" s="27" t="s">
        <v>166</v>
      </c>
      <c r="D8" s="100">
        <f>'Worksheet #1'!J56</f>
        <v>0</v>
      </c>
      <c r="E8" s="99"/>
      <c r="F8" s="99"/>
      <c r="G8" s="99"/>
    </row>
    <row r="9" spans="2:9" x14ac:dyDescent="0.2">
      <c r="D9" s="101"/>
    </row>
    <row r="10" spans="2:9" x14ac:dyDescent="0.2">
      <c r="C10" s="27" t="s">
        <v>133</v>
      </c>
      <c r="D10" s="98">
        <f ca="1">NOW()</f>
        <v>42808.597982060186</v>
      </c>
    </row>
    <row r="11" spans="2:9" x14ac:dyDescent="0.2">
      <c r="C11" s="27"/>
    </row>
    <row r="12" spans="2:9" x14ac:dyDescent="0.2">
      <c r="C12" s="27" t="s">
        <v>134</v>
      </c>
      <c r="D12" s="99" t="s">
        <v>135</v>
      </c>
    </row>
    <row r="14" spans="2:9" x14ac:dyDescent="0.2">
      <c r="B14" t="s">
        <v>136</v>
      </c>
    </row>
    <row r="15" spans="2:9" x14ac:dyDescent="0.2">
      <c r="B15" t="s">
        <v>137</v>
      </c>
    </row>
    <row r="16" spans="2:9" ht="15.75" x14ac:dyDescent="0.25">
      <c r="B16" t="s">
        <v>138</v>
      </c>
    </row>
    <row r="20" spans="1:10" ht="15.75" x14ac:dyDescent="0.25">
      <c r="B20" t="s">
        <v>139</v>
      </c>
    </row>
    <row r="22" spans="1:10" x14ac:dyDescent="0.2">
      <c r="B22" s="102" t="s">
        <v>140</v>
      </c>
    </row>
    <row r="23" spans="1:10" ht="13.5" thickBot="1" x14ac:dyDescent="0.25"/>
    <row r="24" spans="1:10" x14ac:dyDescent="0.2">
      <c r="B24" s="31"/>
      <c r="C24" s="11"/>
      <c r="D24" s="11"/>
      <c r="E24" s="11"/>
      <c r="F24" s="11"/>
      <c r="G24" s="11"/>
      <c r="H24" s="11"/>
      <c r="I24" s="11"/>
      <c r="J24" s="12"/>
    </row>
    <row r="25" spans="1:10" x14ac:dyDescent="0.2">
      <c r="B25" s="13"/>
      <c r="C25" s="15"/>
      <c r="D25" s="15"/>
      <c r="E25" s="15"/>
      <c r="F25" s="15"/>
      <c r="G25" s="15"/>
      <c r="H25" s="15"/>
      <c r="I25" s="15"/>
      <c r="J25" s="16"/>
    </row>
    <row r="26" spans="1:10" ht="15" x14ac:dyDescent="0.2">
      <c r="A26" s="16"/>
      <c r="C26" s="66" t="s">
        <v>141</v>
      </c>
      <c r="D26" s="15"/>
      <c r="E26" s="15"/>
      <c r="F26" s="15"/>
      <c r="G26" s="15"/>
      <c r="H26" s="15"/>
      <c r="I26" s="15"/>
      <c r="J26" s="333"/>
    </row>
    <row r="27" spans="1:10" x14ac:dyDescent="0.2">
      <c r="B27" s="13"/>
      <c r="C27" s="15"/>
      <c r="D27" s="15"/>
      <c r="E27" s="15"/>
      <c r="F27" s="15"/>
      <c r="G27" s="15"/>
      <c r="H27" s="15"/>
      <c r="I27" s="15"/>
      <c r="J27" s="16"/>
    </row>
    <row r="28" spans="1:10" x14ac:dyDescent="0.2">
      <c r="B28" s="13"/>
      <c r="C28" s="15"/>
      <c r="D28" s="15" t="s">
        <v>142</v>
      </c>
      <c r="E28" s="15"/>
      <c r="F28" s="15"/>
      <c r="G28" s="15"/>
      <c r="H28" s="15"/>
      <c r="I28" s="15"/>
      <c r="J28" s="16"/>
    </row>
    <row r="29" spans="1:10" x14ac:dyDescent="0.2">
      <c r="B29" s="13"/>
      <c r="C29" s="15"/>
      <c r="D29" s="15" t="s">
        <v>143</v>
      </c>
      <c r="E29" s="15"/>
      <c r="F29" s="15"/>
      <c r="G29" s="15"/>
      <c r="H29" s="15"/>
      <c r="I29" s="15"/>
      <c r="J29" s="16"/>
    </row>
    <row r="30" spans="1:10" x14ac:dyDescent="0.2">
      <c r="B30" s="13"/>
      <c r="C30" s="15"/>
      <c r="D30" s="15" t="s">
        <v>144</v>
      </c>
      <c r="E30" s="15"/>
      <c r="F30" s="15"/>
      <c r="G30" s="15"/>
      <c r="H30" s="15"/>
      <c r="I30" s="15"/>
      <c r="J30" s="16"/>
    </row>
    <row r="31" spans="1:10" x14ac:dyDescent="0.2">
      <c r="B31" s="13"/>
      <c r="C31" s="15"/>
      <c r="D31" s="15"/>
      <c r="E31" s="15"/>
      <c r="F31" s="15"/>
      <c r="G31" s="15"/>
      <c r="H31" s="15"/>
      <c r="I31" s="15"/>
      <c r="J31" s="16"/>
    </row>
    <row r="32" spans="1:10" ht="15" x14ac:dyDescent="0.2">
      <c r="B32" s="13"/>
      <c r="C32" s="66" t="s">
        <v>145</v>
      </c>
      <c r="D32" s="15"/>
      <c r="E32" s="15"/>
      <c r="F32" s="15"/>
      <c r="G32" s="15"/>
      <c r="H32" s="15"/>
      <c r="I32" s="15"/>
      <c r="J32" s="16"/>
    </row>
    <row r="33" spans="2:10" x14ac:dyDescent="0.2">
      <c r="B33" s="13"/>
      <c r="C33" s="15"/>
      <c r="D33" s="15"/>
      <c r="E33" s="15"/>
      <c r="F33" s="15"/>
      <c r="G33" s="15"/>
      <c r="H33" s="15"/>
      <c r="I33" s="15"/>
      <c r="J33" s="16"/>
    </row>
    <row r="34" spans="2:10" x14ac:dyDescent="0.2">
      <c r="B34" s="13"/>
      <c r="C34" s="15"/>
      <c r="D34" s="15" t="s">
        <v>146</v>
      </c>
      <c r="E34" s="15"/>
      <c r="F34" s="15"/>
      <c r="G34" s="15"/>
      <c r="H34" s="15"/>
      <c r="I34" s="15"/>
      <c r="J34" s="16"/>
    </row>
    <row r="35" spans="2:10" x14ac:dyDescent="0.2">
      <c r="B35" s="13"/>
      <c r="C35" s="15"/>
      <c r="D35" s="15" t="s">
        <v>147</v>
      </c>
      <c r="E35" s="15"/>
      <c r="F35" s="15"/>
      <c r="G35" s="15"/>
      <c r="H35" s="15"/>
      <c r="I35" s="15"/>
      <c r="J35" s="16"/>
    </row>
    <row r="36" spans="2:10" x14ac:dyDescent="0.2">
      <c r="B36" s="13"/>
      <c r="C36" s="15"/>
      <c r="D36" s="15"/>
      <c r="E36" s="15"/>
      <c r="F36" s="15"/>
      <c r="G36" s="15"/>
      <c r="H36" s="15"/>
      <c r="I36" s="15"/>
      <c r="J36" s="16"/>
    </row>
    <row r="37" spans="2:10" ht="15.75" x14ac:dyDescent="0.25">
      <c r="B37" s="13"/>
      <c r="C37" s="103" t="s">
        <v>230</v>
      </c>
      <c r="D37" s="15"/>
      <c r="E37" s="15"/>
      <c r="F37" s="15"/>
      <c r="G37" s="15"/>
      <c r="H37" s="15"/>
      <c r="I37" s="15"/>
      <c r="J37" s="16"/>
    </row>
    <row r="38" spans="2:10" x14ac:dyDescent="0.2">
      <c r="B38" s="13"/>
      <c r="C38" s="15"/>
      <c r="D38" s="15"/>
      <c r="E38" s="15"/>
      <c r="F38" s="15"/>
      <c r="G38" s="15"/>
      <c r="H38" s="15"/>
      <c r="I38" s="15"/>
      <c r="J38" s="16"/>
    </row>
    <row r="39" spans="2:10" x14ac:dyDescent="0.2">
      <c r="B39" s="13"/>
      <c r="C39" s="15"/>
      <c r="D39" s="15" t="s">
        <v>167</v>
      </c>
      <c r="E39" s="15"/>
      <c r="F39" s="15"/>
      <c r="G39" s="15"/>
      <c r="H39" s="15"/>
      <c r="I39" s="15"/>
      <c r="J39" s="16"/>
    </row>
    <row r="40" spans="2:10" x14ac:dyDescent="0.2">
      <c r="B40" s="13"/>
      <c r="C40" s="15"/>
      <c r="D40" s="15"/>
      <c r="E40" s="15"/>
      <c r="F40" s="15"/>
      <c r="G40" s="15"/>
      <c r="H40" s="15"/>
      <c r="I40" s="15"/>
      <c r="J40" s="16"/>
    </row>
    <row r="41" spans="2:10" x14ac:dyDescent="0.2">
      <c r="B41" s="13"/>
      <c r="C41" s="15"/>
      <c r="D41" s="15"/>
      <c r="E41" s="15"/>
      <c r="F41" s="15"/>
      <c r="G41" s="15"/>
      <c r="H41" s="15"/>
      <c r="I41" s="15"/>
      <c r="J41" s="16"/>
    </row>
    <row r="42" spans="2:10" ht="13.5" thickBot="1" x14ac:dyDescent="0.25">
      <c r="B42" s="19"/>
      <c r="C42" s="20"/>
      <c r="D42" s="20"/>
      <c r="E42" s="20"/>
      <c r="F42" s="20"/>
      <c r="G42" s="20"/>
      <c r="H42" s="20"/>
      <c r="I42" s="20"/>
      <c r="J42" s="38"/>
    </row>
    <row r="44" spans="2:10" x14ac:dyDescent="0.2">
      <c r="B44" t="s">
        <v>148</v>
      </c>
    </row>
    <row r="45" spans="2:10" x14ac:dyDescent="0.2">
      <c r="C45" s="1" t="s">
        <v>149</v>
      </c>
    </row>
    <row r="46" spans="2:10" x14ac:dyDescent="0.2">
      <c r="C46" s="1" t="s">
        <v>150</v>
      </c>
    </row>
    <row r="47" spans="2:10" x14ac:dyDescent="0.2">
      <c r="C47" s="1" t="s">
        <v>151</v>
      </c>
    </row>
    <row r="48" spans="2:10" x14ac:dyDescent="0.2">
      <c r="C48" s="1" t="s">
        <v>164</v>
      </c>
    </row>
    <row r="49" spans="2:6" x14ac:dyDescent="0.2">
      <c r="C49" s="1" t="s">
        <v>152</v>
      </c>
    </row>
    <row r="50" spans="2:6" x14ac:dyDescent="0.2">
      <c r="C50" s="104" t="s">
        <v>153</v>
      </c>
    </row>
    <row r="51" spans="2:6" x14ac:dyDescent="0.2">
      <c r="C51" s="104" t="s">
        <v>165</v>
      </c>
    </row>
    <row r="53" spans="2:6" x14ac:dyDescent="0.2">
      <c r="B53" t="s">
        <v>154</v>
      </c>
    </row>
    <row r="56" spans="2:6" x14ac:dyDescent="0.2">
      <c r="B56" s="77"/>
      <c r="C56" s="77"/>
      <c r="D56" s="77"/>
      <c r="E56" s="77"/>
      <c r="F56" s="77"/>
    </row>
    <row r="57" spans="2:6" x14ac:dyDescent="0.2">
      <c r="B57" t="s">
        <v>155</v>
      </c>
    </row>
    <row r="58" spans="2:6" x14ac:dyDescent="0.2">
      <c r="B58" s="77"/>
      <c r="C58" s="77"/>
      <c r="D58" s="77"/>
      <c r="E58" s="77"/>
      <c r="F58" s="77"/>
    </row>
  </sheetData>
  <sheetProtection password="E72E" sheet="1"/>
  <phoneticPr fontId="2" type="noConversion"/>
  <pageMargins left="0" right="0" top="0" bottom="0" header="0.5" footer="0.5"/>
  <pageSetup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H40"/>
  <sheetViews>
    <sheetView view="pageLayout" zoomScaleNormal="100" workbookViewId="0">
      <selection activeCell="E30" sqref="E30"/>
    </sheetView>
  </sheetViews>
  <sheetFormatPr defaultRowHeight="12.75" x14ac:dyDescent="0.2"/>
  <cols>
    <col min="8" max="8" width="13.42578125" customWidth="1"/>
  </cols>
  <sheetData>
    <row r="2" spans="1:8" ht="15.75" x14ac:dyDescent="0.25">
      <c r="A2" s="28" t="s">
        <v>196</v>
      </c>
    </row>
    <row r="3" spans="1:8" ht="15.75" x14ac:dyDescent="0.25">
      <c r="A3" s="28" t="s">
        <v>197</v>
      </c>
    </row>
    <row r="7" spans="1:8" x14ac:dyDescent="0.2">
      <c r="E7" s="8" t="s">
        <v>198</v>
      </c>
    </row>
    <row r="8" spans="1:8" x14ac:dyDescent="0.2">
      <c r="E8" s="8" t="s">
        <v>199</v>
      </c>
    </row>
    <row r="9" spans="1:8" x14ac:dyDescent="0.2">
      <c r="E9" t="s">
        <v>200</v>
      </c>
    </row>
    <row r="11" spans="1:8" x14ac:dyDescent="0.2">
      <c r="H11" s="226"/>
    </row>
    <row r="12" spans="1:8" x14ac:dyDescent="0.2">
      <c r="A12" s="227" t="s">
        <v>201</v>
      </c>
      <c r="H12" s="228"/>
    </row>
    <row r="13" spans="1:8" x14ac:dyDescent="0.2">
      <c r="H13" s="228"/>
    </row>
    <row r="14" spans="1:8" x14ac:dyDescent="0.2">
      <c r="G14" s="29" t="s">
        <v>202</v>
      </c>
      <c r="H14" s="229">
        <v>2050</v>
      </c>
    </row>
    <row r="15" spans="1:8" x14ac:dyDescent="0.2">
      <c r="B15" s="230" t="s">
        <v>203</v>
      </c>
      <c r="H15" s="228"/>
    </row>
    <row r="16" spans="1:8" x14ac:dyDescent="0.2">
      <c r="H16" s="228"/>
    </row>
    <row r="17" spans="1:8" x14ac:dyDescent="0.2">
      <c r="A17" s="227" t="s">
        <v>240</v>
      </c>
      <c r="H17" s="228"/>
    </row>
    <row r="18" spans="1:8" x14ac:dyDescent="0.2">
      <c r="H18" s="228"/>
    </row>
    <row r="19" spans="1:8" x14ac:dyDescent="0.2">
      <c r="G19" s="29" t="s">
        <v>202</v>
      </c>
      <c r="H19" s="233">
        <f>'Conv #2'!D17+'FHA #3'!D18+'VA #4'!D17</f>
        <v>0</v>
      </c>
    </row>
    <row r="20" spans="1:8" x14ac:dyDescent="0.2">
      <c r="H20" s="228"/>
    </row>
    <row r="21" spans="1:8" x14ac:dyDescent="0.2">
      <c r="H21" s="228"/>
    </row>
    <row r="22" spans="1:8" x14ac:dyDescent="0.2">
      <c r="A22" s="227" t="s">
        <v>204</v>
      </c>
      <c r="H22" s="228"/>
    </row>
    <row r="23" spans="1:8" x14ac:dyDescent="0.2">
      <c r="G23" s="29" t="s">
        <v>202</v>
      </c>
      <c r="H23" s="229">
        <v>2800</v>
      </c>
    </row>
    <row r="24" spans="1:8" x14ac:dyDescent="0.2">
      <c r="B24" s="230" t="s">
        <v>205</v>
      </c>
      <c r="H24" s="228"/>
    </row>
    <row r="25" spans="1:8" x14ac:dyDescent="0.2">
      <c r="H25" s="228"/>
    </row>
    <row r="26" spans="1:8" x14ac:dyDescent="0.2">
      <c r="A26" s="227" t="s">
        <v>264</v>
      </c>
      <c r="H26" s="228"/>
    </row>
    <row r="27" spans="1:8" x14ac:dyDescent="0.2">
      <c r="H27" s="228"/>
    </row>
    <row r="28" spans="1:8" x14ac:dyDescent="0.2">
      <c r="G28" s="29" t="s">
        <v>202</v>
      </c>
      <c r="H28" s="233">
        <f>'Worksheet #1'!J55*-1</f>
        <v>0</v>
      </c>
    </row>
    <row r="29" spans="1:8" x14ac:dyDescent="0.2">
      <c r="H29" s="228"/>
    </row>
    <row r="30" spans="1:8" x14ac:dyDescent="0.2">
      <c r="A30" s="227" t="s">
        <v>266</v>
      </c>
      <c r="H30" s="228"/>
    </row>
    <row r="31" spans="1:8" x14ac:dyDescent="0.2">
      <c r="G31" s="29" t="s">
        <v>202</v>
      </c>
      <c r="H31" s="229">
        <v>1020</v>
      </c>
    </row>
    <row r="32" spans="1:8" x14ac:dyDescent="0.2">
      <c r="B32" s="230" t="s">
        <v>265</v>
      </c>
    </row>
    <row r="34" spans="2:8" x14ac:dyDescent="0.2">
      <c r="G34" s="231" t="s">
        <v>206</v>
      </c>
    </row>
    <row r="35" spans="2:8" ht="18.75" x14ac:dyDescent="0.3">
      <c r="G35" s="231" t="s">
        <v>207</v>
      </c>
      <c r="H35" s="232">
        <f>SUM(H14:H34)</f>
        <v>5870</v>
      </c>
    </row>
    <row r="37" spans="2:8" x14ac:dyDescent="0.2">
      <c r="B37" s="227" t="s">
        <v>208</v>
      </c>
    </row>
    <row r="38" spans="2:8" x14ac:dyDescent="0.2">
      <c r="B38" s="234" t="s">
        <v>209</v>
      </c>
    </row>
    <row r="39" spans="2:8" x14ac:dyDescent="0.2">
      <c r="B39" t="s">
        <v>210</v>
      </c>
    </row>
    <row r="40" spans="2:8" x14ac:dyDescent="0.2">
      <c r="B40" t="s">
        <v>211</v>
      </c>
    </row>
  </sheetData>
  <sheetProtection password="E72E" sheet="1" objects="1" scenarios="1"/>
  <phoneticPr fontId="2" type="noConversion"/>
  <pageMargins left="0" right="0" top="0" bottom="0" header="0.5" footer="0.5"/>
  <pageSetup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Worksheet #1</vt:lpstr>
      <vt:lpstr>Conv #2</vt:lpstr>
      <vt:lpstr>Centris, MY FIRST HOME</vt:lpstr>
      <vt:lpstr>FHA #3</vt:lpstr>
      <vt:lpstr>NIFA-HBA</vt:lpstr>
      <vt:lpstr>VA #4</vt:lpstr>
      <vt:lpstr>Ratios #5</vt:lpstr>
      <vt:lpstr>Ratio Approval Letter #6</vt:lpstr>
      <vt:lpstr>Savings Calculation</vt:lpstr>
    </vt:vector>
  </TitlesOfParts>
  <Company>Celebrity Homes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SMcGuire</dc:creator>
  <cp:lastModifiedBy>Shawn McGuire</cp:lastModifiedBy>
  <cp:lastPrinted>2016-06-13T20:01:07Z</cp:lastPrinted>
  <dcterms:created xsi:type="dcterms:W3CDTF">2006-08-29T22:54:41Z</dcterms:created>
  <dcterms:modified xsi:type="dcterms:W3CDTF">2017-03-14T19:21:08Z</dcterms:modified>
</cp:coreProperties>
</file>